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filterPrivacy="1" defaultThemeVersion="124226"/>
  <xr:revisionPtr revIDLastSave="0" documentId="13_ncr:1_{EAC614DE-86CB-472F-903B-CAB758FE04D5}" xr6:coauthVersionLast="47" xr6:coauthVersionMax="47" xr10:uidLastSave="{00000000-0000-0000-0000-000000000000}"/>
  <bookViews>
    <workbookView xWindow="-120" yWindow="-120" windowWidth="19440" windowHeight="15000" tabRatio="671" xr2:uid="{00000000-000D-0000-FFFF-FFFF00000000}"/>
  </bookViews>
  <sheets>
    <sheet name="год" sheetId="14" r:id="rId1"/>
    <sheet name="Лист1" sheetId="1" r:id="rId2"/>
    <sheet name="Испр 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5" sheetId="1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org">[1]Титульный!$G$15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1" i="9" l="1"/>
  <c r="I148" i="9"/>
  <c r="F148" i="9"/>
  <c r="G146" i="9"/>
  <c r="G145" i="9"/>
  <c r="K144" i="9"/>
  <c r="J144" i="9"/>
  <c r="J142" i="9" s="1"/>
  <c r="I144" i="9"/>
  <c r="G144" i="9" s="1"/>
  <c r="H144" i="9"/>
  <c r="G143" i="9"/>
  <c r="K142" i="9"/>
  <c r="H142" i="9"/>
  <c r="G141" i="9"/>
  <c r="G140" i="9"/>
  <c r="G139" i="9"/>
  <c r="K138" i="9"/>
  <c r="G138" i="9" s="1"/>
  <c r="J138" i="9"/>
  <c r="I138" i="9"/>
  <c r="H138" i="9"/>
  <c r="G137" i="9"/>
  <c r="G136" i="9"/>
  <c r="K135" i="9"/>
  <c r="K133" i="9" s="1"/>
  <c r="K132" i="9" s="1"/>
  <c r="J135" i="9"/>
  <c r="J133" i="9" s="1"/>
  <c r="J132" i="9" s="1"/>
  <c r="I135" i="9"/>
  <c r="H135" i="9"/>
  <c r="G135" i="9" s="1"/>
  <c r="G134" i="9"/>
  <c r="I133" i="9"/>
  <c r="H133" i="9"/>
  <c r="G133" i="9" s="1"/>
  <c r="I132" i="9"/>
  <c r="G131" i="9"/>
  <c r="G130" i="9"/>
  <c r="G129" i="9"/>
  <c r="K128" i="9"/>
  <c r="J128" i="9"/>
  <c r="J126" i="9" s="1"/>
  <c r="I128" i="9"/>
  <c r="G128" i="9" s="1"/>
  <c r="H128" i="9"/>
  <c r="G127" i="9"/>
  <c r="K126" i="9"/>
  <c r="H126" i="9"/>
  <c r="G124" i="9"/>
  <c r="G123" i="9"/>
  <c r="K122" i="9"/>
  <c r="K120" i="9" s="1"/>
  <c r="J122" i="9"/>
  <c r="J120" i="9" s="1"/>
  <c r="I122" i="9"/>
  <c r="H122" i="9"/>
  <c r="G122" i="9" s="1"/>
  <c r="G121" i="9"/>
  <c r="I120" i="9"/>
  <c r="H120" i="9"/>
  <c r="G120" i="9" s="1"/>
  <c r="G119" i="9"/>
  <c r="G118" i="9"/>
  <c r="G117" i="9"/>
  <c r="K116" i="9"/>
  <c r="J116" i="9"/>
  <c r="I116" i="9"/>
  <c r="H116" i="9"/>
  <c r="G116" i="9" s="1"/>
  <c r="G115" i="9"/>
  <c r="G114" i="9"/>
  <c r="G113" i="9"/>
  <c r="G112" i="9"/>
  <c r="G111" i="9"/>
  <c r="G110" i="9"/>
  <c r="K109" i="9"/>
  <c r="K102" i="9" s="1"/>
  <c r="K100" i="9" s="1"/>
  <c r="K99" i="9" s="1"/>
  <c r="J109" i="9"/>
  <c r="I109" i="9"/>
  <c r="H109" i="9"/>
  <c r="G109" i="9"/>
  <c r="G108" i="9"/>
  <c r="G107" i="9"/>
  <c r="K106" i="9"/>
  <c r="J106" i="9"/>
  <c r="I106" i="9"/>
  <c r="H106" i="9"/>
  <c r="G106" i="9" s="1"/>
  <c r="G105" i="9"/>
  <c r="G104" i="9"/>
  <c r="K103" i="9"/>
  <c r="J103" i="9"/>
  <c r="I103" i="9"/>
  <c r="I102" i="9" s="1"/>
  <c r="I100" i="9" s="1"/>
  <c r="I99" i="9" s="1"/>
  <c r="H103" i="9"/>
  <c r="J102" i="9"/>
  <c r="J100" i="9" s="1"/>
  <c r="J99" i="9" s="1"/>
  <c r="H102" i="9"/>
  <c r="G102" i="9" s="1"/>
  <c r="G101" i="9"/>
  <c r="H100" i="9"/>
  <c r="G98" i="9"/>
  <c r="G97" i="9"/>
  <c r="G96" i="9"/>
  <c r="K95" i="9"/>
  <c r="J95" i="9"/>
  <c r="I95" i="9"/>
  <c r="G95" i="9" s="1"/>
  <c r="H95" i="9"/>
  <c r="K94" i="9"/>
  <c r="J94" i="9"/>
  <c r="J93" i="9" s="1"/>
  <c r="I94" i="9"/>
  <c r="H94" i="9"/>
  <c r="G94" i="9" s="1"/>
  <c r="K93" i="9"/>
  <c r="G91" i="9"/>
  <c r="G90" i="9"/>
  <c r="G89" i="9"/>
  <c r="H86" i="9"/>
  <c r="K85" i="9"/>
  <c r="J85" i="9"/>
  <c r="I85" i="9"/>
  <c r="G85" i="9" s="1"/>
  <c r="H85" i="9"/>
  <c r="K84" i="9"/>
  <c r="J84" i="9"/>
  <c r="G84" i="9" s="1"/>
  <c r="I84" i="9"/>
  <c r="H84" i="9"/>
  <c r="K83" i="9"/>
  <c r="K86" i="9" s="1"/>
  <c r="J83" i="9"/>
  <c r="J86" i="9" s="1"/>
  <c r="I83" i="9"/>
  <c r="I86" i="9" s="1"/>
  <c r="H83" i="9"/>
  <c r="G83" i="9"/>
  <c r="K82" i="9"/>
  <c r="J82" i="9"/>
  <c r="I82" i="9"/>
  <c r="H82" i="9"/>
  <c r="G82" i="9" s="1"/>
  <c r="K81" i="9"/>
  <c r="J81" i="9"/>
  <c r="I81" i="9"/>
  <c r="H81" i="9"/>
  <c r="G81" i="9" s="1"/>
  <c r="K80" i="9"/>
  <c r="J80" i="9"/>
  <c r="G80" i="9" s="1"/>
  <c r="I80" i="9"/>
  <c r="H80" i="9"/>
  <c r="K79" i="9"/>
  <c r="J79" i="9"/>
  <c r="I79" i="9"/>
  <c r="H79" i="9"/>
  <c r="G79" i="9"/>
  <c r="K76" i="9"/>
  <c r="J76" i="9"/>
  <c r="I76" i="9"/>
  <c r="H76" i="9"/>
  <c r="G76" i="9" s="1"/>
  <c r="K75" i="9"/>
  <c r="J75" i="9"/>
  <c r="I75" i="9"/>
  <c r="H75" i="9"/>
  <c r="G75" i="9" s="1"/>
  <c r="K74" i="9"/>
  <c r="J74" i="9"/>
  <c r="I74" i="9"/>
  <c r="G74" i="9" s="1"/>
  <c r="H74" i="9"/>
  <c r="K73" i="9"/>
  <c r="K70" i="9" s="1"/>
  <c r="J73" i="9"/>
  <c r="I73" i="9"/>
  <c r="H73" i="9"/>
  <c r="G73" i="9"/>
  <c r="K72" i="9"/>
  <c r="J72" i="9"/>
  <c r="I72" i="9"/>
  <c r="H72" i="9"/>
  <c r="G72" i="9" s="1"/>
  <c r="K71" i="9"/>
  <c r="J71" i="9"/>
  <c r="I71" i="9"/>
  <c r="I70" i="9" s="1"/>
  <c r="H71" i="9"/>
  <c r="G71" i="9" s="1"/>
  <c r="J70" i="9"/>
  <c r="K69" i="9"/>
  <c r="J69" i="9"/>
  <c r="I69" i="9"/>
  <c r="H69" i="9"/>
  <c r="G69" i="9"/>
  <c r="J68" i="9"/>
  <c r="J64" i="9" s="1"/>
  <c r="I68" i="9"/>
  <c r="H68" i="9"/>
  <c r="G68" i="9"/>
  <c r="K67" i="9"/>
  <c r="I67" i="9"/>
  <c r="H67" i="9"/>
  <c r="G67" i="9"/>
  <c r="K66" i="9"/>
  <c r="K64" i="9" s="1"/>
  <c r="J66" i="9"/>
  <c r="H66" i="9"/>
  <c r="G66" i="9"/>
  <c r="G65" i="9"/>
  <c r="I64" i="9"/>
  <c r="H64" i="9"/>
  <c r="K62" i="9"/>
  <c r="J62" i="9"/>
  <c r="J60" i="9" s="1"/>
  <c r="J52" i="9" s="1"/>
  <c r="J87" i="9" s="1"/>
  <c r="I62" i="9"/>
  <c r="I60" i="9" s="1"/>
  <c r="H62" i="9"/>
  <c r="K60" i="9"/>
  <c r="H60" i="9"/>
  <c r="K57" i="9"/>
  <c r="J57" i="9"/>
  <c r="I57" i="9"/>
  <c r="H57" i="9"/>
  <c r="G57" i="9" s="1"/>
  <c r="K54" i="9"/>
  <c r="J54" i="9"/>
  <c r="I54" i="9"/>
  <c r="H54" i="9"/>
  <c r="G54" i="9" s="1"/>
  <c r="G53" i="9"/>
  <c r="K52" i="9"/>
  <c r="K49" i="9"/>
  <c r="J49" i="9"/>
  <c r="I49" i="9"/>
  <c r="H49" i="9"/>
  <c r="G49" i="9" s="1"/>
  <c r="G48" i="9"/>
  <c r="G47" i="9"/>
  <c r="G46" i="9"/>
  <c r="G45" i="9"/>
  <c r="G44" i="9"/>
  <c r="G43" i="9"/>
  <c r="G42" i="9"/>
  <c r="K39" i="9"/>
  <c r="J39" i="9"/>
  <c r="I39" i="9"/>
  <c r="I33" i="9" s="1"/>
  <c r="H39" i="9"/>
  <c r="G39" i="9" s="1"/>
  <c r="G38" i="9"/>
  <c r="G37" i="9"/>
  <c r="G36" i="9"/>
  <c r="G35" i="9"/>
  <c r="G34" i="9"/>
  <c r="K33" i="9"/>
  <c r="J33" i="9"/>
  <c r="G32" i="9"/>
  <c r="G31" i="9"/>
  <c r="G30" i="9"/>
  <c r="G29" i="9"/>
  <c r="G28" i="9"/>
  <c r="K27" i="9"/>
  <c r="J27" i="9"/>
  <c r="I27" i="9"/>
  <c r="H27" i="9"/>
  <c r="G27" i="9" s="1"/>
  <c r="G25" i="9"/>
  <c r="K23" i="9"/>
  <c r="J23" i="9"/>
  <c r="I23" i="9"/>
  <c r="H23" i="9"/>
  <c r="G23" i="9"/>
  <c r="K20" i="9"/>
  <c r="J20" i="9"/>
  <c r="I20" i="9"/>
  <c r="H20" i="9"/>
  <c r="G20" i="9" s="1"/>
  <c r="K17" i="9"/>
  <c r="J17" i="9"/>
  <c r="I17" i="9"/>
  <c r="I15" i="9" s="1"/>
  <c r="H17" i="9"/>
  <c r="G17" i="9" s="1"/>
  <c r="G16" i="9"/>
  <c r="K15" i="9"/>
  <c r="K50" i="9" s="1"/>
  <c r="J15" i="9"/>
  <c r="J50" i="9" s="1"/>
  <c r="D9" i="9"/>
  <c r="I52" i="9" l="1"/>
  <c r="I87" i="9" s="1"/>
  <c r="I50" i="9"/>
  <c r="K87" i="9"/>
  <c r="G64" i="9"/>
  <c r="G86" i="9"/>
  <c r="G100" i="9"/>
  <c r="G60" i="9"/>
  <c r="H15" i="9"/>
  <c r="H33" i="9"/>
  <c r="G33" i="9" s="1"/>
  <c r="H52" i="9"/>
  <c r="G62" i="9"/>
  <c r="H93" i="9"/>
  <c r="H70" i="9"/>
  <c r="G70" i="9" s="1"/>
  <c r="I93" i="9"/>
  <c r="G103" i="9"/>
  <c r="I126" i="9"/>
  <c r="G126" i="9" s="1"/>
  <c r="I142" i="9"/>
  <c r="G142" i="9" s="1"/>
  <c r="H99" i="9"/>
  <c r="G99" i="9" s="1"/>
  <c r="H132" i="9"/>
  <c r="G132" i="9" s="1"/>
  <c r="G93" i="9" l="1"/>
  <c r="H50" i="9"/>
  <c r="G50" i="9" s="1"/>
  <c r="G15" i="9"/>
  <c r="G52" i="9"/>
  <c r="H87" i="9"/>
  <c r="G87" i="9" s="1"/>
  <c r="F151" i="8" l="1"/>
  <c r="I148" i="8"/>
  <c r="F148" i="8"/>
  <c r="G146" i="8"/>
  <c r="G145" i="8"/>
  <c r="K144" i="8"/>
  <c r="J144" i="8"/>
  <c r="J142" i="8" s="1"/>
  <c r="I144" i="8"/>
  <c r="G144" i="8" s="1"/>
  <c r="H144" i="8"/>
  <c r="G143" i="8"/>
  <c r="K142" i="8"/>
  <c r="H142" i="8"/>
  <c r="G141" i="8"/>
  <c r="G140" i="8"/>
  <c r="G139" i="8"/>
  <c r="K138" i="8"/>
  <c r="J138" i="8"/>
  <c r="I138" i="8"/>
  <c r="H138" i="8"/>
  <c r="G138" i="8"/>
  <c r="G137" i="8"/>
  <c r="G136" i="8"/>
  <c r="K135" i="8"/>
  <c r="K133" i="8" s="1"/>
  <c r="K132" i="8" s="1"/>
  <c r="J135" i="8"/>
  <c r="J133" i="8" s="1"/>
  <c r="J132" i="8" s="1"/>
  <c r="I135" i="8"/>
  <c r="H135" i="8"/>
  <c r="G134" i="8"/>
  <c r="I133" i="8"/>
  <c r="H133" i="8"/>
  <c r="I132" i="8"/>
  <c r="G131" i="8"/>
  <c r="G130" i="8"/>
  <c r="G129" i="8"/>
  <c r="K128" i="8"/>
  <c r="J128" i="8"/>
  <c r="J126" i="8" s="1"/>
  <c r="I128" i="8"/>
  <c r="G128" i="8" s="1"/>
  <c r="H128" i="8"/>
  <c r="G127" i="8"/>
  <c r="K126" i="8"/>
  <c r="H126" i="8"/>
  <c r="G124" i="8"/>
  <c r="G123" i="8"/>
  <c r="K122" i="8"/>
  <c r="K120" i="8" s="1"/>
  <c r="J122" i="8"/>
  <c r="G122" i="8" s="1"/>
  <c r="I122" i="8"/>
  <c r="H122" i="8"/>
  <c r="G121" i="8"/>
  <c r="I120" i="8"/>
  <c r="H120" i="8"/>
  <c r="G119" i="8"/>
  <c r="G118" i="8"/>
  <c r="G117" i="8"/>
  <c r="K116" i="8"/>
  <c r="J116" i="8"/>
  <c r="I116" i="8"/>
  <c r="H116" i="8"/>
  <c r="G116" i="8" s="1"/>
  <c r="G115" i="8"/>
  <c r="G114" i="8"/>
  <c r="G113" i="8"/>
  <c r="G112" i="8"/>
  <c r="G111" i="8"/>
  <c r="G110" i="8"/>
  <c r="K109" i="8"/>
  <c r="K102" i="8" s="1"/>
  <c r="K100" i="8" s="1"/>
  <c r="K99" i="8" s="1"/>
  <c r="J109" i="8"/>
  <c r="I109" i="8"/>
  <c r="H109" i="8"/>
  <c r="H102" i="8" s="1"/>
  <c r="G109" i="8"/>
  <c r="G108" i="8"/>
  <c r="G107" i="8"/>
  <c r="K106" i="8"/>
  <c r="J106" i="8"/>
  <c r="G106" i="8" s="1"/>
  <c r="I106" i="8"/>
  <c r="H106" i="8"/>
  <c r="G105" i="8"/>
  <c r="G104" i="8"/>
  <c r="K103" i="8"/>
  <c r="J103" i="8"/>
  <c r="I103" i="8"/>
  <c r="I102" i="8" s="1"/>
  <c r="I100" i="8" s="1"/>
  <c r="I99" i="8" s="1"/>
  <c r="H103" i="8"/>
  <c r="J102" i="8"/>
  <c r="J100" i="8" s="1"/>
  <c r="J99" i="8" s="1"/>
  <c r="G101" i="8"/>
  <c r="G98" i="8"/>
  <c r="G97" i="8"/>
  <c r="G96" i="8"/>
  <c r="K95" i="8"/>
  <c r="J95" i="8"/>
  <c r="I95" i="8"/>
  <c r="G95" i="8" s="1"/>
  <c r="H95" i="8"/>
  <c r="K94" i="8"/>
  <c r="J94" i="8"/>
  <c r="J93" i="8" s="1"/>
  <c r="I94" i="8"/>
  <c r="H94" i="8"/>
  <c r="K93" i="8"/>
  <c r="H93" i="8"/>
  <c r="G91" i="8"/>
  <c r="G90" i="8"/>
  <c r="G89" i="8"/>
  <c r="H86" i="8"/>
  <c r="K85" i="8"/>
  <c r="J85" i="8"/>
  <c r="J86" i="8" s="1"/>
  <c r="I85" i="8"/>
  <c r="G85" i="8" s="1"/>
  <c r="H85" i="8"/>
  <c r="K84" i="8"/>
  <c r="J84" i="8"/>
  <c r="G84" i="8" s="1"/>
  <c r="I84" i="8"/>
  <c r="H84" i="8"/>
  <c r="K83" i="8"/>
  <c r="K86" i="8" s="1"/>
  <c r="J83" i="8"/>
  <c r="I83" i="8"/>
  <c r="H83" i="8"/>
  <c r="G83" i="8"/>
  <c r="K82" i="8"/>
  <c r="J82" i="8"/>
  <c r="I82" i="8"/>
  <c r="H82" i="8"/>
  <c r="G82" i="8" s="1"/>
  <c r="K81" i="8"/>
  <c r="J81" i="8"/>
  <c r="I81" i="8"/>
  <c r="G81" i="8" s="1"/>
  <c r="H81" i="8"/>
  <c r="K80" i="8"/>
  <c r="J80" i="8"/>
  <c r="G80" i="8" s="1"/>
  <c r="I80" i="8"/>
  <c r="H80" i="8"/>
  <c r="K79" i="8"/>
  <c r="J79" i="8"/>
  <c r="I79" i="8"/>
  <c r="H79" i="8"/>
  <c r="G79" i="8"/>
  <c r="K76" i="8"/>
  <c r="J76" i="8"/>
  <c r="I76" i="8"/>
  <c r="H76" i="8"/>
  <c r="G76" i="8" s="1"/>
  <c r="K75" i="8"/>
  <c r="J75" i="8"/>
  <c r="I75" i="8"/>
  <c r="G75" i="8" s="1"/>
  <c r="H75" i="8"/>
  <c r="K74" i="8"/>
  <c r="J74" i="8"/>
  <c r="G74" i="8" s="1"/>
  <c r="I74" i="8"/>
  <c r="H74" i="8"/>
  <c r="K73" i="8"/>
  <c r="K70" i="8" s="1"/>
  <c r="J73" i="8"/>
  <c r="I73" i="8"/>
  <c r="H73" i="8"/>
  <c r="H70" i="8" s="1"/>
  <c r="G70" i="8" s="1"/>
  <c r="K72" i="8"/>
  <c r="J72" i="8"/>
  <c r="I72" i="8"/>
  <c r="H72" i="8"/>
  <c r="G72" i="8" s="1"/>
  <c r="K71" i="8"/>
  <c r="J71" i="8"/>
  <c r="I71" i="8"/>
  <c r="I70" i="8" s="1"/>
  <c r="H71" i="8"/>
  <c r="J70" i="8"/>
  <c r="K69" i="8"/>
  <c r="J69" i="8"/>
  <c r="I69" i="8"/>
  <c r="H69" i="8"/>
  <c r="G69" i="8"/>
  <c r="J68" i="8"/>
  <c r="I68" i="8"/>
  <c r="H68" i="8"/>
  <c r="G68" i="8"/>
  <c r="K67" i="8"/>
  <c r="I67" i="8"/>
  <c r="H67" i="8"/>
  <c r="G67" i="8"/>
  <c r="K66" i="8"/>
  <c r="J66" i="8"/>
  <c r="H66" i="8"/>
  <c r="H64" i="8" s="1"/>
  <c r="G64" i="8" s="1"/>
  <c r="G66" i="8"/>
  <c r="G65" i="8"/>
  <c r="K64" i="8"/>
  <c r="J64" i="8"/>
  <c r="I64" i="8"/>
  <c r="K62" i="8"/>
  <c r="J62" i="8"/>
  <c r="J60" i="8" s="1"/>
  <c r="G60" i="8" s="1"/>
  <c r="I62" i="8"/>
  <c r="H62" i="8"/>
  <c r="K60" i="8"/>
  <c r="I60" i="8"/>
  <c r="H60" i="8"/>
  <c r="K57" i="8"/>
  <c r="J57" i="8"/>
  <c r="I57" i="8"/>
  <c r="H57" i="8"/>
  <c r="G57" i="8" s="1"/>
  <c r="K54" i="8"/>
  <c r="J54" i="8"/>
  <c r="I54" i="8"/>
  <c r="G54" i="8" s="1"/>
  <c r="H54" i="8"/>
  <c r="G53" i="8"/>
  <c r="K52" i="8"/>
  <c r="K87" i="8" s="1"/>
  <c r="K49" i="8"/>
  <c r="J49" i="8"/>
  <c r="I49" i="8"/>
  <c r="G49" i="8" s="1"/>
  <c r="H49" i="8"/>
  <c r="G48" i="8"/>
  <c r="G47" i="8"/>
  <c r="G46" i="8"/>
  <c r="G45" i="8"/>
  <c r="G44" i="8"/>
  <c r="G43" i="8"/>
  <c r="G42" i="8"/>
  <c r="K39" i="8"/>
  <c r="J39" i="8"/>
  <c r="J33" i="8" s="1"/>
  <c r="I39" i="8"/>
  <c r="G39" i="8" s="1"/>
  <c r="H39" i="8"/>
  <c r="G38" i="8"/>
  <c r="G37" i="8"/>
  <c r="G36" i="8"/>
  <c r="G35" i="8"/>
  <c r="G34" i="8"/>
  <c r="K33" i="8"/>
  <c r="H33" i="8"/>
  <c r="G32" i="8"/>
  <c r="G31" i="8"/>
  <c r="G30" i="8"/>
  <c r="G29" i="8"/>
  <c r="G28" i="8"/>
  <c r="K27" i="8"/>
  <c r="J27" i="8"/>
  <c r="I27" i="8"/>
  <c r="G27" i="8" s="1"/>
  <c r="H27" i="8"/>
  <c r="G25" i="8"/>
  <c r="K23" i="8"/>
  <c r="J23" i="8"/>
  <c r="I23" i="8"/>
  <c r="H23" i="8"/>
  <c r="G23" i="8"/>
  <c r="K20" i="8"/>
  <c r="J20" i="8"/>
  <c r="I20" i="8"/>
  <c r="H20" i="8"/>
  <c r="G20" i="8" s="1"/>
  <c r="K17" i="8"/>
  <c r="J17" i="8"/>
  <c r="J15" i="8" s="1"/>
  <c r="I17" i="8"/>
  <c r="G17" i="8" s="1"/>
  <c r="H17" i="8"/>
  <c r="G16" i="8"/>
  <c r="K15" i="8"/>
  <c r="K50" i="8" s="1"/>
  <c r="D9" i="8"/>
  <c r="J52" i="8" l="1"/>
  <c r="J87" i="8" s="1"/>
  <c r="J50" i="8"/>
  <c r="H100" i="8"/>
  <c r="G102" i="8"/>
  <c r="G133" i="8"/>
  <c r="G73" i="8"/>
  <c r="H15" i="8"/>
  <c r="H52" i="8"/>
  <c r="I86" i="8"/>
  <c r="G86" i="8" s="1"/>
  <c r="G94" i="8"/>
  <c r="G135" i="8"/>
  <c r="I15" i="8"/>
  <c r="I33" i="8"/>
  <c r="G33" i="8" s="1"/>
  <c r="I52" i="8"/>
  <c r="I87" i="8" s="1"/>
  <c r="G71" i="8"/>
  <c r="I93" i="8"/>
  <c r="G93" i="8" s="1"/>
  <c r="G103" i="8"/>
  <c r="J120" i="8"/>
  <c r="G120" i="8" s="1"/>
  <c r="I126" i="8"/>
  <c r="G126" i="8" s="1"/>
  <c r="I142" i="8"/>
  <c r="G142" i="8" s="1"/>
  <c r="G62" i="8"/>
  <c r="H132" i="8"/>
  <c r="G132" i="8" s="1"/>
  <c r="G100" i="8" l="1"/>
  <c r="H99" i="8"/>
  <c r="G99" i="8" s="1"/>
  <c r="I50" i="8"/>
  <c r="H87" i="8"/>
  <c r="G87" i="8" s="1"/>
  <c r="G52" i="8"/>
  <c r="H50" i="8"/>
  <c r="G15" i="8"/>
  <c r="G50" i="8" l="1"/>
  <c r="F151" i="7" l="1"/>
  <c r="I148" i="7"/>
  <c r="F148" i="7"/>
  <c r="G146" i="7"/>
  <c r="G145" i="7"/>
  <c r="K144" i="7"/>
  <c r="K142" i="7" s="1"/>
  <c r="J144" i="7"/>
  <c r="J142" i="7" s="1"/>
  <c r="I144" i="7"/>
  <c r="H144" i="7"/>
  <c r="G144" i="7"/>
  <c r="G143" i="7"/>
  <c r="I142" i="7"/>
  <c r="H142" i="7"/>
  <c r="G141" i="7"/>
  <c r="G140" i="7"/>
  <c r="G139" i="7"/>
  <c r="K138" i="7"/>
  <c r="J138" i="7"/>
  <c r="I138" i="7"/>
  <c r="H138" i="7"/>
  <c r="G138" i="7" s="1"/>
  <c r="G137" i="7"/>
  <c r="G136" i="7"/>
  <c r="K135" i="7"/>
  <c r="K133" i="7" s="1"/>
  <c r="K132" i="7" s="1"/>
  <c r="J135" i="7"/>
  <c r="I135" i="7"/>
  <c r="H135" i="7"/>
  <c r="G135" i="7" s="1"/>
  <c r="G134" i="7"/>
  <c r="J133" i="7"/>
  <c r="I133" i="7"/>
  <c r="I132" i="7" s="1"/>
  <c r="J132" i="7"/>
  <c r="G131" i="7"/>
  <c r="G130" i="7"/>
  <c r="G129" i="7"/>
  <c r="K128" i="7"/>
  <c r="K126" i="7" s="1"/>
  <c r="J128" i="7"/>
  <c r="G128" i="7" s="1"/>
  <c r="I128" i="7"/>
  <c r="H128" i="7"/>
  <c r="G127" i="7"/>
  <c r="I126" i="7"/>
  <c r="H126" i="7"/>
  <c r="G124" i="7"/>
  <c r="G123" i="7"/>
  <c r="K122" i="7"/>
  <c r="K120" i="7" s="1"/>
  <c r="J122" i="7"/>
  <c r="I122" i="7"/>
  <c r="H122" i="7"/>
  <c r="H120" i="7" s="1"/>
  <c r="G120" i="7" s="1"/>
  <c r="G122" i="7"/>
  <c r="G121" i="7"/>
  <c r="J120" i="7"/>
  <c r="I120" i="7"/>
  <c r="G119" i="7"/>
  <c r="G118" i="7"/>
  <c r="G117" i="7"/>
  <c r="K116" i="7"/>
  <c r="J116" i="7"/>
  <c r="I116" i="7"/>
  <c r="G116" i="7" s="1"/>
  <c r="H116" i="7"/>
  <c r="G115" i="7"/>
  <c r="G114" i="7"/>
  <c r="G113" i="7"/>
  <c r="G112" i="7"/>
  <c r="G111" i="7"/>
  <c r="G110" i="7"/>
  <c r="K109" i="7"/>
  <c r="J109" i="7"/>
  <c r="I109" i="7"/>
  <c r="I102" i="7" s="1"/>
  <c r="H109" i="7"/>
  <c r="G109" i="7" s="1"/>
  <c r="G108" i="7"/>
  <c r="G107" i="7"/>
  <c r="K106" i="7"/>
  <c r="J106" i="7"/>
  <c r="I106" i="7"/>
  <c r="H106" i="7"/>
  <c r="G106" i="7"/>
  <c r="G105" i="7"/>
  <c r="G104" i="7"/>
  <c r="K103" i="7"/>
  <c r="J103" i="7"/>
  <c r="J102" i="7" s="1"/>
  <c r="J100" i="7" s="1"/>
  <c r="J99" i="7" s="1"/>
  <c r="I103" i="7"/>
  <c r="H103" i="7"/>
  <c r="G103" i="7"/>
  <c r="K102" i="7"/>
  <c r="K100" i="7" s="1"/>
  <c r="K99" i="7" s="1"/>
  <c r="H102" i="7"/>
  <c r="H100" i="7" s="1"/>
  <c r="G101" i="7"/>
  <c r="G98" i="7"/>
  <c r="G97" i="7"/>
  <c r="G96" i="7"/>
  <c r="K95" i="7"/>
  <c r="J95" i="7"/>
  <c r="G95" i="7" s="1"/>
  <c r="I95" i="7"/>
  <c r="H95" i="7"/>
  <c r="K94" i="7"/>
  <c r="K93" i="7" s="1"/>
  <c r="J94" i="7"/>
  <c r="I94" i="7"/>
  <c r="H94" i="7"/>
  <c r="G94" i="7"/>
  <c r="I93" i="7"/>
  <c r="H93" i="7"/>
  <c r="G91" i="7"/>
  <c r="G90" i="7"/>
  <c r="G89" i="7"/>
  <c r="K85" i="7"/>
  <c r="K86" i="7" s="1"/>
  <c r="J85" i="7"/>
  <c r="J86" i="7" s="1"/>
  <c r="I85" i="7"/>
  <c r="H85" i="7"/>
  <c r="K84" i="7"/>
  <c r="J84" i="7"/>
  <c r="I84" i="7"/>
  <c r="H84" i="7"/>
  <c r="G84" i="7"/>
  <c r="K83" i="7"/>
  <c r="J83" i="7"/>
  <c r="I83" i="7"/>
  <c r="I86" i="7" s="1"/>
  <c r="H83" i="7"/>
  <c r="H86" i="7" s="1"/>
  <c r="G86" i="7" s="1"/>
  <c r="K82" i="7"/>
  <c r="J82" i="7"/>
  <c r="I82" i="7"/>
  <c r="G82" i="7" s="1"/>
  <c r="H82" i="7"/>
  <c r="K81" i="7"/>
  <c r="J81" i="7"/>
  <c r="G81" i="7" s="1"/>
  <c r="I81" i="7"/>
  <c r="H81" i="7"/>
  <c r="K80" i="7"/>
  <c r="J80" i="7"/>
  <c r="I80" i="7"/>
  <c r="H80" i="7"/>
  <c r="G80" i="7" s="1"/>
  <c r="K79" i="7"/>
  <c r="J79" i="7"/>
  <c r="I79" i="7"/>
  <c r="H79" i="7"/>
  <c r="G79" i="7" s="1"/>
  <c r="K76" i="7"/>
  <c r="J76" i="7"/>
  <c r="I76" i="7"/>
  <c r="G76" i="7" s="1"/>
  <c r="H76" i="7"/>
  <c r="K75" i="7"/>
  <c r="J75" i="7"/>
  <c r="G75" i="7" s="1"/>
  <c r="I75" i="7"/>
  <c r="H75" i="7"/>
  <c r="K74" i="7"/>
  <c r="J74" i="7"/>
  <c r="I74" i="7"/>
  <c r="H74" i="7"/>
  <c r="G74" i="7"/>
  <c r="K73" i="7"/>
  <c r="J73" i="7"/>
  <c r="I73" i="7"/>
  <c r="I70" i="7" s="1"/>
  <c r="H73" i="7"/>
  <c r="G73" i="7" s="1"/>
  <c r="K72" i="7"/>
  <c r="J72" i="7"/>
  <c r="I72" i="7"/>
  <c r="G72" i="7" s="1"/>
  <c r="H72" i="7"/>
  <c r="K71" i="7"/>
  <c r="J71" i="7"/>
  <c r="G71" i="7" s="1"/>
  <c r="I71" i="7"/>
  <c r="H71" i="7"/>
  <c r="K70" i="7"/>
  <c r="H70" i="7"/>
  <c r="K69" i="7"/>
  <c r="J69" i="7"/>
  <c r="I69" i="7"/>
  <c r="H69" i="7"/>
  <c r="G69" i="7" s="1"/>
  <c r="J68" i="7"/>
  <c r="I68" i="7"/>
  <c r="H68" i="7"/>
  <c r="G68" i="7" s="1"/>
  <c r="K67" i="7"/>
  <c r="I67" i="7"/>
  <c r="I64" i="7" s="1"/>
  <c r="H67" i="7"/>
  <c r="G67" i="7" s="1"/>
  <c r="K66" i="7"/>
  <c r="J66" i="7"/>
  <c r="H66" i="7"/>
  <c r="G66" i="7" s="1"/>
  <c r="G65" i="7"/>
  <c r="K64" i="7"/>
  <c r="J64" i="7"/>
  <c r="K62" i="7"/>
  <c r="K60" i="7" s="1"/>
  <c r="J62" i="7"/>
  <c r="I62" i="7"/>
  <c r="H62" i="7"/>
  <c r="G62" i="7"/>
  <c r="J60" i="7"/>
  <c r="I60" i="7"/>
  <c r="H60" i="7"/>
  <c r="K57" i="7"/>
  <c r="J57" i="7"/>
  <c r="I57" i="7"/>
  <c r="I52" i="7" s="1"/>
  <c r="H57" i="7"/>
  <c r="K54" i="7"/>
  <c r="K52" i="7" s="1"/>
  <c r="K87" i="7" s="1"/>
  <c r="J54" i="7"/>
  <c r="G54" i="7" s="1"/>
  <c r="I54" i="7"/>
  <c r="H54" i="7"/>
  <c r="G53" i="7"/>
  <c r="H52" i="7"/>
  <c r="K49" i="7"/>
  <c r="J49" i="7"/>
  <c r="G49" i="7" s="1"/>
  <c r="I49" i="7"/>
  <c r="H49" i="7"/>
  <c r="G48" i="7"/>
  <c r="G47" i="7"/>
  <c r="G46" i="7"/>
  <c r="G45" i="7"/>
  <c r="G44" i="7"/>
  <c r="G43" i="7"/>
  <c r="G42" i="7"/>
  <c r="K39" i="7"/>
  <c r="K33" i="7" s="1"/>
  <c r="J39" i="7"/>
  <c r="G39" i="7" s="1"/>
  <c r="I39" i="7"/>
  <c r="H39" i="7"/>
  <c r="G38" i="7"/>
  <c r="G37" i="7"/>
  <c r="G36" i="7"/>
  <c r="G35" i="7"/>
  <c r="G34" i="7"/>
  <c r="I33" i="7"/>
  <c r="H33" i="7"/>
  <c r="G32" i="7"/>
  <c r="G31" i="7"/>
  <c r="G30" i="7"/>
  <c r="G29" i="7"/>
  <c r="G28" i="7"/>
  <c r="K27" i="7"/>
  <c r="J27" i="7"/>
  <c r="G27" i="7" s="1"/>
  <c r="I27" i="7"/>
  <c r="H27" i="7"/>
  <c r="G25" i="7"/>
  <c r="K23" i="7"/>
  <c r="J23" i="7"/>
  <c r="I23" i="7"/>
  <c r="H23" i="7"/>
  <c r="G23" i="7" s="1"/>
  <c r="K20" i="7"/>
  <c r="J20" i="7"/>
  <c r="I20" i="7"/>
  <c r="I15" i="7" s="1"/>
  <c r="I50" i="7" s="1"/>
  <c r="H20" i="7"/>
  <c r="K17" i="7"/>
  <c r="K15" i="7" s="1"/>
  <c r="K50" i="7" s="1"/>
  <c r="J17" i="7"/>
  <c r="G17" i="7" s="1"/>
  <c r="I17" i="7"/>
  <c r="H17" i="7"/>
  <c r="G16" i="7"/>
  <c r="H15" i="7"/>
  <c r="H50" i="7" s="1"/>
  <c r="D9" i="7"/>
  <c r="I87" i="7" l="1"/>
  <c r="G100" i="7"/>
  <c r="H99" i="7"/>
  <c r="G102" i="7"/>
  <c r="I100" i="7"/>
  <c r="I99" i="7" s="1"/>
  <c r="G60" i="7"/>
  <c r="G142" i="7"/>
  <c r="J15" i="7"/>
  <c r="G20" i="7"/>
  <c r="J33" i="7"/>
  <c r="G33" i="7" s="1"/>
  <c r="J52" i="7"/>
  <c r="G57" i="7"/>
  <c r="H64" i="7"/>
  <c r="G64" i="7" s="1"/>
  <c r="J93" i="7"/>
  <c r="G93" i="7" s="1"/>
  <c r="J126" i="7"/>
  <c r="G126" i="7" s="1"/>
  <c r="G15" i="7"/>
  <c r="G52" i="7"/>
  <c r="J70" i="7"/>
  <c r="G70" i="7" s="1"/>
  <c r="G83" i="7"/>
  <c r="H133" i="7"/>
  <c r="G85" i="7"/>
  <c r="J50" i="7" l="1"/>
  <c r="G50" i="7" s="1"/>
  <c r="H87" i="7"/>
  <c r="G87" i="7" s="1"/>
  <c r="G133" i="7"/>
  <c r="H132" i="7"/>
  <c r="G132" i="7" s="1"/>
  <c r="J87" i="7"/>
  <c r="G99" i="7"/>
  <c r="F151" i="6" l="1"/>
  <c r="I148" i="6"/>
  <c r="F148" i="6"/>
  <c r="G146" i="6"/>
  <c r="G145" i="6"/>
  <c r="K144" i="6"/>
  <c r="J144" i="6"/>
  <c r="I144" i="6"/>
  <c r="I142" i="6" s="1"/>
  <c r="H144" i="6"/>
  <c r="G144" i="6" s="1"/>
  <c r="G143" i="6"/>
  <c r="K142" i="6"/>
  <c r="J142" i="6"/>
  <c r="G141" i="6"/>
  <c r="G140" i="6"/>
  <c r="G139" i="6"/>
  <c r="K138" i="6"/>
  <c r="J138" i="6"/>
  <c r="I138" i="6"/>
  <c r="H138" i="6"/>
  <c r="G138" i="6"/>
  <c r="G137" i="6"/>
  <c r="G136" i="6"/>
  <c r="K135" i="6"/>
  <c r="K133" i="6" s="1"/>
  <c r="K132" i="6" s="1"/>
  <c r="J135" i="6"/>
  <c r="J133" i="6" s="1"/>
  <c r="J132" i="6" s="1"/>
  <c r="I135" i="6"/>
  <c r="H135" i="6"/>
  <c r="G134" i="6"/>
  <c r="I133" i="6"/>
  <c r="H133" i="6"/>
  <c r="I132" i="6"/>
  <c r="G131" i="6"/>
  <c r="G130" i="6"/>
  <c r="G129" i="6"/>
  <c r="K128" i="6"/>
  <c r="J128" i="6"/>
  <c r="J126" i="6" s="1"/>
  <c r="I128" i="6"/>
  <c r="G128" i="6" s="1"/>
  <c r="H128" i="6"/>
  <c r="G127" i="6"/>
  <c r="K126" i="6"/>
  <c r="H126" i="6"/>
  <c r="G124" i="6"/>
  <c r="G123" i="6"/>
  <c r="K122" i="6"/>
  <c r="K120" i="6" s="1"/>
  <c r="J122" i="6"/>
  <c r="J120" i="6" s="1"/>
  <c r="I122" i="6"/>
  <c r="H122" i="6"/>
  <c r="G121" i="6"/>
  <c r="I120" i="6"/>
  <c r="H120" i="6"/>
  <c r="G119" i="6"/>
  <c r="G118" i="6"/>
  <c r="G117" i="6"/>
  <c r="K116" i="6"/>
  <c r="J116" i="6"/>
  <c r="I116" i="6"/>
  <c r="H116" i="6"/>
  <c r="G116" i="6" s="1"/>
  <c r="G115" i="6"/>
  <c r="G114" i="6"/>
  <c r="G113" i="6"/>
  <c r="G112" i="6"/>
  <c r="G111" i="6"/>
  <c r="G110" i="6"/>
  <c r="K109" i="6"/>
  <c r="K102" i="6" s="1"/>
  <c r="K100" i="6" s="1"/>
  <c r="K99" i="6" s="1"/>
  <c r="J109" i="6"/>
  <c r="I109" i="6"/>
  <c r="H109" i="6"/>
  <c r="H102" i="6" s="1"/>
  <c r="G109" i="6"/>
  <c r="G108" i="6"/>
  <c r="G107" i="6"/>
  <c r="K106" i="6"/>
  <c r="J106" i="6"/>
  <c r="G106" i="6" s="1"/>
  <c r="I106" i="6"/>
  <c r="H106" i="6"/>
  <c r="G105" i="6"/>
  <c r="G104" i="6"/>
  <c r="K103" i="6"/>
  <c r="J103" i="6"/>
  <c r="I103" i="6"/>
  <c r="I102" i="6" s="1"/>
  <c r="I100" i="6" s="1"/>
  <c r="I99" i="6" s="1"/>
  <c r="H103" i="6"/>
  <c r="J102" i="6"/>
  <c r="J100" i="6" s="1"/>
  <c r="J99" i="6" s="1"/>
  <c r="G101" i="6"/>
  <c r="G98" i="6"/>
  <c r="G97" i="6"/>
  <c r="G96" i="6"/>
  <c r="K95" i="6"/>
  <c r="J95" i="6"/>
  <c r="I95" i="6"/>
  <c r="G95" i="6" s="1"/>
  <c r="H95" i="6"/>
  <c r="K94" i="6"/>
  <c r="J94" i="6"/>
  <c r="J93" i="6" s="1"/>
  <c r="I94" i="6"/>
  <c r="H94" i="6"/>
  <c r="K93" i="6"/>
  <c r="H93" i="6"/>
  <c r="G91" i="6"/>
  <c r="G90" i="6"/>
  <c r="G89" i="6"/>
  <c r="H86" i="6"/>
  <c r="K85" i="6"/>
  <c r="J85" i="6"/>
  <c r="I85" i="6"/>
  <c r="G85" i="6" s="1"/>
  <c r="H85" i="6"/>
  <c r="K84" i="6"/>
  <c r="J84" i="6"/>
  <c r="G84" i="6" s="1"/>
  <c r="I84" i="6"/>
  <c r="H84" i="6"/>
  <c r="K83" i="6"/>
  <c r="K86" i="6" s="1"/>
  <c r="J83" i="6"/>
  <c r="J86" i="6" s="1"/>
  <c r="I83" i="6"/>
  <c r="H83" i="6"/>
  <c r="G83" i="6"/>
  <c r="K82" i="6"/>
  <c r="J82" i="6"/>
  <c r="I82" i="6"/>
  <c r="H82" i="6"/>
  <c r="G82" i="6" s="1"/>
  <c r="K81" i="6"/>
  <c r="J81" i="6"/>
  <c r="I81" i="6"/>
  <c r="G81" i="6" s="1"/>
  <c r="H81" i="6"/>
  <c r="K80" i="6"/>
  <c r="J80" i="6"/>
  <c r="G80" i="6" s="1"/>
  <c r="I80" i="6"/>
  <c r="H80" i="6"/>
  <c r="K79" i="6"/>
  <c r="G79" i="6" s="1"/>
  <c r="J79" i="6"/>
  <c r="I79" i="6"/>
  <c r="H79" i="6"/>
  <c r="K76" i="6"/>
  <c r="J76" i="6"/>
  <c r="I76" i="6"/>
  <c r="H76" i="6"/>
  <c r="G76" i="6" s="1"/>
  <c r="K75" i="6"/>
  <c r="J75" i="6"/>
  <c r="I75" i="6"/>
  <c r="H75" i="6"/>
  <c r="G75" i="6" s="1"/>
  <c r="K74" i="6"/>
  <c r="J74" i="6"/>
  <c r="G74" i="6" s="1"/>
  <c r="I74" i="6"/>
  <c r="H74" i="6"/>
  <c r="K73" i="6"/>
  <c r="K70" i="6" s="1"/>
  <c r="J73" i="6"/>
  <c r="I73" i="6"/>
  <c r="H73" i="6"/>
  <c r="H70" i="6" s="1"/>
  <c r="G73" i="6"/>
  <c r="K72" i="6"/>
  <c r="J72" i="6"/>
  <c r="I72" i="6"/>
  <c r="H72" i="6"/>
  <c r="G72" i="6" s="1"/>
  <c r="K71" i="6"/>
  <c r="J71" i="6"/>
  <c r="I71" i="6"/>
  <c r="I70" i="6" s="1"/>
  <c r="H71" i="6"/>
  <c r="J70" i="6"/>
  <c r="K69" i="6"/>
  <c r="J69" i="6"/>
  <c r="I69" i="6"/>
  <c r="H69" i="6"/>
  <c r="G69" i="6"/>
  <c r="J68" i="6"/>
  <c r="I68" i="6"/>
  <c r="H68" i="6"/>
  <c r="G68" i="6"/>
  <c r="K67" i="6"/>
  <c r="I67" i="6"/>
  <c r="H67" i="6"/>
  <c r="G67" i="6"/>
  <c r="K66" i="6"/>
  <c r="J66" i="6"/>
  <c r="H66" i="6"/>
  <c r="H64" i="6" s="1"/>
  <c r="G64" i="6" s="1"/>
  <c r="G66" i="6"/>
  <c r="G65" i="6"/>
  <c r="K64" i="6"/>
  <c r="J64" i="6"/>
  <c r="I64" i="6"/>
  <c r="K62" i="6"/>
  <c r="J62" i="6"/>
  <c r="J60" i="6" s="1"/>
  <c r="G60" i="6" s="1"/>
  <c r="I62" i="6"/>
  <c r="H62" i="6"/>
  <c r="K60" i="6"/>
  <c r="I60" i="6"/>
  <c r="H60" i="6"/>
  <c r="K57" i="6"/>
  <c r="J57" i="6"/>
  <c r="I57" i="6"/>
  <c r="H57" i="6"/>
  <c r="G57" i="6" s="1"/>
  <c r="K54" i="6"/>
  <c r="J54" i="6"/>
  <c r="I54" i="6"/>
  <c r="G54" i="6" s="1"/>
  <c r="H54" i="6"/>
  <c r="G53" i="6"/>
  <c r="K52" i="6"/>
  <c r="K49" i="6"/>
  <c r="J49" i="6"/>
  <c r="I49" i="6"/>
  <c r="H49" i="6"/>
  <c r="G49" i="6" s="1"/>
  <c r="G48" i="6"/>
  <c r="G47" i="6"/>
  <c r="G46" i="6"/>
  <c r="G45" i="6"/>
  <c r="G44" i="6"/>
  <c r="G43" i="6"/>
  <c r="G42" i="6"/>
  <c r="K39" i="6"/>
  <c r="J39" i="6"/>
  <c r="J33" i="6" s="1"/>
  <c r="I39" i="6"/>
  <c r="I33" i="6" s="1"/>
  <c r="H39" i="6"/>
  <c r="G39" i="6" s="1"/>
  <c r="G38" i="6"/>
  <c r="G37" i="6"/>
  <c r="G36" i="6"/>
  <c r="G35" i="6"/>
  <c r="G34" i="6"/>
  <c r="K33" i="6"/>
  <c r="H33" i="6"/>
  <c r="G32" i="6"/>
  <c r="G31" i="6"/>
  <c r="G30" i="6"/>
  <c r="G29" i="6"/>
  <c r="G28" i="6"/>
  <c r="K27" i="6"/>
  <c r="J27" i="6"/>
  <c r="I27" i="6"/>
  <c r="G27" i="6" s="1"/>
  <c r="H27" i="6"/>
  <c r="G25" i="6"/>
  <c r="K23" i="6"/>
  <c r="J23" i="6"/>
  <c r="I23" i="6"/>
  <c r="H23" i="6"/>
  <c r="G23" i="6"/>
  <c r="K20" i="6"/>
  <c r="J20" i="6"/>
  <c r="I20" i="6"/>
  <c r="H20" i="6"/>
  <c r="G20" i="6" s="1"/>
  <c r="K17" i="6"/>
  <c r="J17" i="6"/>
  <c r="J15" i="6" s="1"/>
  <c r="I17" i="6"/>
  <c r="G17" i="6" s="1"/>
  <c r="H17" i="6"/>
  <c r="G16" i="6"/>
  <c r="K15" i="6"/>
  <c r="K50" i="6" s="1"/>
  <c r="D9" i="6"/>
  <c r="G70" i="6" l="1"/>
  <c r="K87" i="6"/>
  <c r="J50" i="6"/>
  <c r="H100" i="6"/>
  <c r="G102" i="6"/>
  <c r="J52" i="6"/>
  <c r="J87" i="6" s="1"/>
  <c r="G33" i="6"/>
  <c r="G120" i="6"/>
  <c r="G133" i="6"/>
  <c r="H15" i="6"/>
  <c r="I86" i="6"/>
  <c r="G86" i="6" s="1"/>
  <c r="G94" i="6"/>
  <c r="G122" i="6"/>
  <c r="G135" i="6"/>
  <c r="H142" i="6"/>
  <c r="G142" i="6" s="1"/>
  <c r="H52" i="6"/>
  <c r="G62" i="6"/>
  <c r="I15" i="6"/>
  <c r="I50" i="6" s="1"/>
  <c r="I52" i="6"/>
  <c r="I87" i="6" s="1"/>
  <c r="G71" i="6"/>
  <c r="I93" i="6"/>
  <c r="G93" i="6" s="1"/>
  <c r="G103" i="6"/>
  <c r="I126" i="6"/>
  <c r="G126" i="6" s="1"/>
  <c r="H132" i="6"/>
  <c r="G132" i="6" s="1"/>
  <c r="G15" i="6" l="1"/>
  <c r="H50" i="6"/>
  <c r="G50" i="6" s="1"/>
  <c r="G52" i="6"/>
  <c r="H87" i="6"/>
  <c r="G87" i="6" s="1"/>
  <c r="G100" i="6"/>
  <c r="H99" i="6"/>
  <c r="G99" i="6" s="1"/>
  <c r="F151" i="5" l="1"/>
  <c r="I148" i="5"/>
  <c r="F148" i="5"/>
  <c r="G146" i="5"/>
  <c r="G145" i="5"/>
  <c r="K144" i="5"/>
  <c r="J144" i="5"/>
  <c r="J142" i="5" s="1"/>
  <c r="I144" i="5"/>
  <c r="G144" i="5" s="1"/>
  <c r="H144" i="5"/>
  <c r="G143" i="5"/>
  <c r="K142" i="5"/>
  <c r="H142" i="5"/>
  <c r="G141" i="5"/>
  <c r="G140" i="5"/>
  <c r="G139" i="5"/>
  <c r="K138" i="5"/>
  <c r="J138" i="5"/>
  <c r="I138" i="5"/>
  <c r="H138" i="5"/>
  <c r="G138" i="5"/>
  <c r="G137" i="5"/>
  <c r="G136" i="5"/>
  <c r="K135" i="5"/>
  <c r="K133" i="5" s="1"/>
  <c r="K132" i="5" s="1"/>
  <c r="J135" i="5"/>
  <c r="G135" i="5" s="1"/>
  <c r="I135" i="5"/>
  <c r="H135" i="5"/>
  <c r="G134" i="5"/>
  <c r="I133" i="5"/>
  <c r="H133" i="5"/>
  <c r="I132" i="5"/>
  <c r="G131" i="5"/>
  <c r="G130" i="5"/>
  <c r="G129" i="5"/>
  <c r="K128" i="5"/>
  <c r="J128" i="5"/>
  <c r="J126" i="5" s="1"/>
  <c r="I128" i="5"/>
  <c r="G128" i="5" s="1"/>
  <c r="H128" i="5"/>
  <c r="G127" i="5"/>
  <c r="K126" i="5"/>
  <c r="H126" i="5"/>
  <c r="G124" i="5"/>
  <c r="G123" i="5"/>
  <c r="K122" i="5"/>
  <c r="K120" i="5" s="1"/>
  <c r="J122" i="5"/>
  <c r="J120" i="5" s="1"/>
  <c r="I122" i="5"/>
  <c r="H122" i="5"/>
  <c r="G122" i="5"/>
  <c r="G121" i="5"/>
  <c r="I120" i="5"/>
  <c r="H120" i="5"/>
  <c r="G119" i="5"/>
  <c r="G118" i="5"/>
  <c r="G117" i="5"/>
  <c r="K116" i="5"/>
  <c r="J116" i="5"/>
  <c r="I116" i="5"/>
  <c r="H116" i="5"/>
  <c r="G116" i="5" s="1"/>
  <c r="G115" i="5"/>
  <c r="G114" i="5"/>
  <c r="G113" i="5"/>
  <c r="G112" i="5"/>
  <c r="G111" i="5"/>
  <c r="G110" i="5"/>
  <c r="K109" i="5"/>
  <c r="K102" i="5" s="1"/>
  <c r="K100" i="5" s="1"/>
  <c r="K99" i="5" s="1"/>
  <c r="J109" i="5"/>
  <c r="I109" i="5"/>
  <c r="H109" i="5"/>
  <c r="H102" i="5" s="1"/>
  <c r="G109" i="5"/>
  <c r="G108" i="5"/>
  <c r="G107" i="5"/>
  <c r="K106" i="5"/>
  <c r="J106" i="5"/>
  <c r="G106" i="5" s="1"/>
  <c r="I106" i="5"/>
  <c r="H106" i="5"/>
  <c r="G105" i="5"/>
  <c r="G104" i="5"/>
  <c r="K103" i="5"/>
  <c r="J103" i="5"/>
  <c r="I103" i="5"/>
  <c r="I102" i="5" s="1"/>
  <c r="I100" i="5" s="1"/>
  <c r="I99" i="5" s="1"/>
  <c r="H103" i="5"/>
  <c r="J102" i="5"/>
  <c r="J100" i="5" s="1"/>
  <c r="J99" i="5" s="1"/>
  <c r="G101" i="5"/>
  <c r="G98" i="5"/>
  <c r="G97" i="5"/>
  <c r="G96" i="5"/>
  <c r="K95" i="5"/>
  <c r="J95" i="5"/>
  <c r="I95" i="5"/>
  <c r="G95" i="5" s="1"/>
  <c r="H95" i="5"/>
  <c r="K94" i="5"/>
  <c r="J94" i="5"/>
  <c r="J93" i="5" s="1"/>
  <c r="I94" i="5"/>
  <c r="H94" i="5"/>
  <c r="K93" i="5"/>
  <c r="H93" i="5"/>
  <c r="G91" i="5"/>
  <c r="G90" i="5"/>
  <c r="G89" i="5"/>
  <c r="H86" i="5"/>
  <c r="K85" i="5"/>
  <c r="J85" i="5"/>
  <c r="J86" i="5" s="1"/>
  <c r="I85" i="5"/>
  <c r="G85" i="5" s="1"/>
  <c r="H85" i="5"/>
  <c r="K84" i="5"/>
  <c r="J84" i="5"/>
  <c r="G84" i="5" s="1"/>
  <c r="I84" i="5"/>
  <c r="H84" i="5"/>
  <c r="K83" i="5"/>
  <c r="K86" i="5" s="1"/>
  <c r="J83" i="5"/>
  <c r="I83" i="5"/>
  <c r="H83" i="5"/>
  <c r="G83" i="5"/>
  <c r="K82" i="5"/>
  <c r="J82" i="5"/>
  <c r="I82" i="5"/>
  <c r="H82" i="5"/>
  <c r="G82" i="5" s="1"/>
  <c r="K81" i="5"/>
  <c r="J81" i="5"/>
  <c r="I81" i="5"/>
  <c r="G81" i="5" s="1"/>
  <c r="H81" i="5"/>
  <c r="K80" i="5"/>
  <c r="J80" i="5"/>
  <c r="G80" i="5" s="1"/>
  <c r="I80" i="5"/>
  <c r="H80" i="5"/>
  <c r="K79" i="5"/>
  <c r="J79" i="5"/>
  <c r="I79" i="5"/>
  <c r="H79" i="5"/>
  <c r="G79" i="5"/>
  <c r="K76" i="5"/>
  <c r="J76" i="5"/>
  <c r="I76" i="5"/>
  <c r="H76" i="5"/>
  <c r="G76" i="5" s="1"/>
  <c r="K75" i="5"/>
  <c r="J75" i="5"/>
  <c r="I75" i="5"/>
  <c r="G75" i="5" s="1"/>
  <c r="H75" i="5"/>
  <c r="K74" i="5"/>
  <c r="J74" i="5"/>
  <c r="G74" i="5" s="1"/>
  <c r="I74" i="5"/>
  <c r="H74" i="5"/>
  <c r="K73" i="5"/>
  <c r="K70" i="5" s="1"/>
  <c r="J73" i="5"/>
  <c r="I73" i="5"/>
  <c r="H73" i="5"/>
  <c r="H70" i="5" s="1"/>
  <c r="G73" i="5"/>
  <c r="K72" i="5"/>
  <c r="J72" i="5"/>
  <c r="I72" i="5"/>
  <c r="H72" i="5"/>
  <c r="G72" i="5" s="1"/>
  <c r="K71" i="5"/>
  <c r="J71" i="5"/>
  <c r="I71" i="5"/>
  <c r="I70" i="5" s="1"/>
  <c r="H71" i="5"/>
  <c r="J70" i="5"/>
  <c r="K69" i="5"/>
  <c r="J69" i="5"/>
  <c r="I69" i="5"/>
  <c r="H69" i="5"/>
  <c r="G69" i="5"/>
  <c r="J68" i="5"/>
  <c r="I68" i="5"/>
  <c r="H68" i="5"/>
  <c r="G68" i="5"/>
  <c r="K67" i="5"/>
  <c r="I67" i="5"/>
  <c r="H67" i="5"/>
  <c r="G67" i="5"/>
  <c r="K66" i="5"/>
  <c r="J66" i="5"/>
  <c r="H66" i="5"/>
  <c r="H64" i="5" s="1"/>
  <c r="G64" i="5" s="1"/>
  <c r="G66" i="5"/>
  <c r="G65" i="5"/>
  <c r="K64" i="5"/>
  <c r="J64" i="5"/>
  <c r="I64" i="5"/>
  <c r="K62" i="5"/>
  <c r="J62" i="5"/>
  <c r="J60" i="5" s="1"/>
  <c r="G60" i="5" s="1"/>
  <c r="I62" i="5"/>
  <c r="H62" i="5"/>
  <c r="K60" i="5"/>
  <c r="I60" i="5"/>
  <c r="H60" i="5"/>
  <c r="K57" i="5"/>
  <c r="J57" i="5"/>
  <c r="I57" i="5"/>
  <c r="H57" i="5"/>
  <c r="G57" i="5" s="1"/>
  <c r="K54" i="5"/>
  <c r="J54" i="5"/>
  <c r="J52" i="5" s="1"/>
  <c r="J87" i="5" s="1"/>
  <c r="I54" i="5"/>
  <c r="I52" i="5" s="1"/>
  <c r="I87" i="5" s="1"/>
  <c r="H54" i="5"/>
  <c r="G53" i="5"/>
  <c r="K52" i="5"/>
  <c r="K87" i="5" s="1"/>
  <c r="K49" i="5"/>
  <c r="J49" i="5"/>
  <c r="I49" i="5"/>
  <c r="G49" i="5" s="1"/>
  <c r="H49" i="5"/>
  <c r="G48" i="5"/>
  <c r="G47" i="5"/>
  <c r="G46" i="5"/>
  <c r="G45" i="5"/>
  <c r="G44" i="5"/>
  <c r="G43" i="5"/>
  <c r="G42" i="5"/>
  <c r="K39" i="5"/>
  <c r="J39" i="5"/>
  <c r="J33" i="5" s="1"/>
  <c r="I39" i="5"/>
  <c r="G39" i="5" s="1"/>
  <c r="H39" i="5"/>
  <c r="G38" i="5"/>
  <c r="G37" i="5"/>
  <c r="G36" i="5"/>
  <c r="G35" i="5"/>
  <c r="G34" i="5"/>
  <c r="K33" i="5"/>
  <c r="H33" i="5"/>
  <c r="G32" i="5"/>
  <c r="G31" i="5"/>
  <c r="G30" i="5"/>
  <c r="G29" i="5"/>
  <c r="G28" i="5"/>
  <c r="K27" i="5"/>
  <c r="J27" i="5"/>
  <c r="I27" i="5"/>
  <c r="G27" i="5" s="1"/>
  <c r="H27" i="5"/>
  <c r="G25" i="5"/>
  <c r="K23" i="5"/>
  <c r="J23" i="5"/>
  <c r="I23" i="5"/>
  <c r="H23" i="5"/>
  <c r="G23" i="5"/>
  <c r="K20" i="5"/>
  <c r="J20" i="5"/>
  <c r="I20" i="5"/>
  <c r="H20" i="5"/>
  <c r="G20" i="5" s="1"/>
  <c r="K17" i="5"/>
  <c r="J17" i="5"/>
  <c r="J15" i="5" s="1"/>
  <c r="J50" i="5" s="1"/>
  <c r="I17" i="5"/>
  <c r="I15" i="5" s="1"/>
  <c r="H17" i="5"/>
  <c r="G16" i="5"/>
  <c r="K15" i="5"/>
  <c r="K50" i="5" s="1"/>
  <c r="D9" i="5"/>
  <c r="G102" i="5" l="1"/>
  <c r="H100" i="5"/>
  <c r="G120" i="5"/>
  <c r="G86" i="5"/>
  <c r="G70" i="5"/>
  <c r="G17" i="5"/>
  <c r="G54" i="5"/>
  <c r="G103" i="5"/>
  <c r="I126" i="5"/>
  <c r="G126" i="5" s="1"/>
  <c r="J133" i="5"/>
  <c r="J132" i="5" s="1"/>
  <c r="I142" i="5"/>
  <c r="G142" i="5" s="1"/>
  <c r="H15" i="5"/>
  <c r="H52" i="5"/>
  <c r="G62" i="5"/>
  <c r="I86" i="5"/>
  <c r="G94" i="5"/>
  <c r="I33" i="5"/>
  <c r="G33" i="5" s="1"/>
  <c r="G71" i="5"/>
  <c r="I93" i="5"/>
  <c r="G93" i="5" s="1"/>
  <c r="H132" i="5"/>
  <c r="H87" i="5" l="1"/>
  <c r="G87" i="5" s="1"/>
  <c r="G52" i="5"/>
  <c r="G133" i="5"/>
  <c r="G132" i="5"/>
  <c r="H50" i="5"/>
  <c r="G15" i="5"/>
  <c r="G100" i="5"/>
  <c r="H99" i="5"/>
  <c r="G99" i="5" s="1"/>
  <c r="I50" i="5"/>
  <c r="G50" i="5" l="1"/>
  <c r="F151" i="4" l="1"/>
  <c r="I148" i="4"/>
  <c r="F148" i="4"/>
  <c r="G146" i="4"/>
  <c r="G145" i="4"/>
  <c r="K144" i="4"/>
  <c r="J144" i="4"/>
  <c r="I144" i="4"/>
  <c r="I142" i="4" s="1"/>
  <c r="G142" i="4" s="1"/>
  <c r="H144" i="4"/>
  <c r="G144" i="4" s="1"/>
  <c r="G143" i="4"/>
  <c r="K142" i="4"/>
  <c r="J142" i="4"/>
  <c r="H142" i="4"/>
  <c r="G141" i="4"/>
  <c r="G140" i="4"/>
  <c r="G139" i="4"/>
  <c r="K138" i="4"/>
  <c r="K132" i="4" s="1"/>
  <c r="J138" i="4"/>
  <c r="I138" i="4"/>
  <c r="H138" i="4"/>
  <c r="G138" i="4"/>
  <c r="G137" i="4"/>
  <c r="G136" i="4"/>
  <c r="K135" i="4"/>
  <c r="J135" i="4"/>
  <c r="J133" i="4" s="1"/>
  <c r="J132" i="4" s="1"/>
  <c r="I135" i="4"/>
  <c r="H135" i="4"/>
  <c r="G135" i="4" s="1"/>
  <c r="G134" i="4"/>
  <c r="K133" i="4"/>
  <c r="I133" i="4"/>
  <c r="H133" i="4"/>
  <c r="I132" i="4"/>
  <c r="G131" i="4"/>
  <c r="G130" i="4"/>
  <c r="G129" i="4"/>
  <c r="K128" i="4"/>
  <c r="J128" i="4"/>
  <c r="I128" i="4"/>
  <c r="G128" i="4" s="1"/>
  <c r="H128" i="4"/>
  <c r="G127" i="4"/>
  <c r="K126" i="4"/>
  <c r="J126" i="4"/>
  <c r="H126" i="4"/>
  <c r="G124" i="4"/>
  <c r="G123" i="4"/>
  <c r="K122" i="4"/>
  <c r="J122" i="4"/>
  <c r="J120" i="4" s="1"/>
  <c r="I122" i="4"/>
  <c r="H122" i="4"/>
  <c r="G122" i="4" s="1"/>
  <c r="G121" i="4"/>
  <c r="K120" i="4"/>
  <c r="I120" i="4"/>
  <c r="H120" i="4"/>
  <c r="G120" i="4" s="1"/>
  <c r="G119" i="4"/>
  <c r="G118" i="4"/>
  <c r="G117" i="4"/>
  <c r="K116" i="4"/>
  <c r="J116" i="4"/>
  <c r="I116" i="4"/>
  <c r="H116" i="4"/>
  <c r="G116" i="4" s="1"/>
  <c r="G115" i="4"/>
  <c r="G114" i="4"/>
  <c r="G113" i="4"/>
  <c r="G112" i="4"/>
  <c r="G111" i="4"/>
  <c r="G110" i="4"/>
  <c r="K109" i="4"/>
  <c r="J109" i="4"/>
  <c r="I109" i="4"/>
  <c r="H109" i="4"/>
  <c r="G109" i="4"/>
  <c r="G108" i="4"/>
  <c r="G107" i="4"/>
  <c r="K106" i="4"/>
  <c r="J106" i="4"/>
  <c r="I106" i="4"/>
  <c r="H106" i="4"/>
  <c r="G106" i="4" s="1"/>
  <c r="G105" i="4"/>
  <c r="G104" i="4"/>
  <c r="K103" i="4"/>
  <c r="K102" i="4" s="1"/>
  <c r="K100" i="4" s="1"/>
  <c r="K99" i="4" s="1"/>
  <c r="J103" i="4"/>
  <c r="I103" i="4"/>
  <c r="I102" i="4" s="1"/>
  <c r="I100" i="4" s="1"/>
  <c r="I99" i="4" s="1"/>
  <c r="H103" i="4"/>
  <c r="J102" i="4"/>
  <c r="J100" i="4" s="1"/>
  <c r="J99" i="4" s="1"/>
  <c r="H102" i="4"/>
  <c r="G101" i="4"/>
  <c r="H100" i="4"/>
  <c r="G98" i="4"/>
  <c r="G97" i="4"/>
  <c r="G96" i="4"/>
  <c r="K95" i="4"/>
  <c r="J95" i="4"/>
  <c r="I95" i="4"/>
  <c r="G95" i="4" s="1"/>
  <c r="H95" i="4"/>
  <c r="K94" i="4"/>
  <c r="J94" i="4"/>
  <c r="J93" i="4" s="1"/>
  <c r="I94" i="4"/>
  <c r="H94" i="4"/>
  <c r="G94" i="4" s="1"/>
  <c r="K93" i="4"/>
  <c r="G91" i="4"/>
  <c r="G90" i="4"/>
  <c r="G89" i="4"/>
  <c r="J86" i="4"/>
  <c r="H86" i="4"/>
  <c r="G86" i="4" s="1"/>
  <c r="K85" i="4"/>
  <c r="J85" i="4"/>
  <c r="I85" i="4"/>
  <c r="G85" i="4" s="1"/>
  <c r="H85" i="4"/>
  <c r="K84" i="4"/>
  <c r="J84" i="4"/>
  <c r="I84" i="4"/>
  <c r="H84" i="4"/>
  <c r="G84" i="4" s="1"/>
  <c r="K83" i="4"/>
  <c r="K86" i="4" s="1"/>
  <c r="J83" i="4"/>
  <c r="I83" i="4"/>
  <c r="I86" i="4" s="1"/>
  <c r="H83" i="4"/>
  <c r="G83" i="4"/>
  <c r="K82" i="4"/>
  <c r="J82" i="4"/>
  <c r="I82" i="4"/>
  <c r="H82" i="4"/>
  <c r="G82" i="4" s="1"/>
  <c r="K81" i="4"/>
  <c r="J81" i="4"/>
  <c r="I81" i="4"/>
  <c r="G81" i="4" s="1"/>
  <c r="H81" i="4"/>
  <c r="K80" i="4"/>
  <c r="J80" i="4"/>
  <c r="I80" i="4"/>
  <c r="H80" i="4"/>
  <c r="G80" i="4" s="1"/>
  <c r="K79" i="4"/>
  <c r="J79" i="4"/>
  <c r="I79" i="4"/>
  <c r="H79" i="4"/>
  <c r="G79" i="4"/>
  <c r="K76" i="4"/>
  <c r="J76" i="4"/>
  <c r="I76" i="4"/>
  <c r="H76" i="4"/>
  <c r="G76" i="4" s="1"/>
  <c r="K75" i="4"/>
  <c r="J75" i="4"/>
  <c r="I75" i="4"/>
  <c r="G75" i="4" s="1"/>
  <c r="H75" i="4"/>
  <c r="K74" i="4"/>
  <c r="J74" i="4"/>
  <c r="I74" i="4"/>
  <c r="H74" i="4"/>
  <c r="G74" i="4" s="1"/>
  <c r="K73" i="4"/>
  <c r="J73" i="4"/>
  <c r="I73" i="4"/>
  <c r="H73" i="4"/>
  <c r="G73" i="4"/>
  <c r="K72" i="4"/>
  <c r="J72" i="4"/>
  <c r="I72" i="4"/>
  <c r="H72" i="4"/>
  <c r="G72" i="4" s="1"/>
  <c r="K71" i="4"/>
  <c r="K70" i="4" s="1"/>
  <c r="J71" i="4"/>
  <c r="I71" i="4"/>
  <c r="I70" i="4" s="1"/>
  <c r="H71" i="4"/>
  <c r="J70" i="4"/>
  <c r="K69" i="4"/>
  <c r="J69" i="4"/>
  <c r="I69" i="4"/>
  <c r="H69" i="4"/>
  <c r="G69" i="4"/>
  <c r="J68" i="4"/>
  <c r="I68" i="4"/>
  <c r="H68" i="4"/>
  <c r="G68" i="4"/>
  <c r="K67" i="4"/>
  <c r="I67" i="4"/>
  <c r="H67" i="4"/>
  <c r="G67" i="4"/>
  <c r="K66" i="4"/>
  <c r="J66" i="4"/>
  <c r="J64" i="4" s="1"/>
  <c r="H66" i="4"/>
  <c r="H64" i="4" s="1"/>
  <c r="G64" i="4" s="1"/>
  <c r="G66" i="4"/>
  <c r="G65" i="4"/>
  <c r="K64" i="4"/>
  <c r="I64" i="4"/>
  <c r="K62" i="4"/>
  <c r="J62" i="4"/>
  <c r="J60" i="4" s="1"/>
  <c r="I62" i="4"/>
  <c r="H62" i="4"/>
  <c r="G62" i="4" s="1"/>
  <c r="K60" i="4"/>
  <c r="I60" i="4"/>
  <c r="K57" i="4"/>
  <c r="J57" i="4"/>
  <c r="I57" i="4"/>
  <c r="H57" i="4"/>
  <c r="G57" i="4" s="1"/>
  <c r="K54" i="4"/>
  <c r="J54" i="4"/>
  <c r="J52" i="4" s="1"/>
  <c r="J87" i="4" s="1"/>
  <c r="I54" i="4"/>
  <c r="G54" i="4" s="1"/>
  <c r="H54" i="4"/>
  <c r="G53" i="4"/>
  <c r="K52" i="4"/>
  <c r="K87" i="4" s="1"/>
  <c r="K49" i="4"/>
  <c r="J49" i="4"/>
  <c r="I49" i="4"/>
  <c r="G49" i="4" s="1"/>
  <c r="H49" i="4"/>
  <c r="G48" i="4"/>
  <c r="G47" i="4"/>
  <c r="G46" i="4"/>
  <c r="G45" i="4"/>
  <c r="G44" i="4"/>
  <c r="G43" i="4"/>
  <c r="G42" i="4"/>
  <c r="K39" i="4"/>
  <c r="J39" i="4"/>
  <c r="I39" i="4"/>
  <c r="G39" i="4" s="1"/>
  <c r="H39" i="4"/>
  <c r="G38" i="4"/>
  <c r="G37" i="4"/>
  <c r="G36" i="4"/>
  <c r="G35" i="4"/>
  <c r="G34" i="4"/>
  <c r="K33" i="4"/>
  <c r="J33" i="4"/>
  <c r="H33" i="4"/>
  <c r="G32" i="4"/>
  <c r="G31" i="4"/>
  <c r="G30" i="4"/>
  <c r="G29" i="4"/>
  <c r="G28" i="4"/>
  <c r="K27" i="4"/>
  <c r="J27" i="4"/>
  <c r="I27" i="4"/>
  <c r="G27" i="4" s="1"/>
  <c r="H27" i="4"/>
  <c r="G25" i="4"/>
  <c r="K23" i="4"/>
  <c r="J23" i="4"/>
  <c r="I23" i="4"/>
  <c r="H23" i="4"/>
  <c r="G23" i="4"/>
  <c r="K20" i="4"/>
  <c r="J20" i="4"/>
  <c r="J15" i="4" s="1"/>
  <c r="J50" i="4" s="1"/>
  <c r="I20" i="4"/>
  <c r="H20" i="4"/>
  <c r="G20" i="4" s="1"/>
  <c r="K17" i="4"/>
  <c r="J17" i="4"/>
  <c r="I17" i="4"/>
  <c r="G17" i="4" s="1"/>
  <c r="H17" i="4"/>
  <c r="G16" i="4"/>
  <c r="K15" i="4"/>
  <c r="K50" i="4" s="1"/>
  <c r="D9" i="4"/>
  <c r="G100" i="4" l="1"/>
  <c r="G133" i="4"/>
  <c r="G102" i="4"/>
  <c r="H15" i="4"/>
  <c r="H60" i="4"/>
  <c r="G60" i="4" s="1"/>
  <c r="H93" i="4"/>
  <c r="G93" i="4" s="1"/>
  <c r="I15" i="4"/>
  <c r="I50" i="4" s="1"/>
  <c r="I33" i="4"/>
  <c r="G33" i="4" s="1"/>
  <c r="I52" i="4"/>
  <c r="I87" i="4" s="1"/>
  <c r="H70" i="4"/>
  <c r="G70" i="4" s="1"/>
  <c r="G71" i="4"/>
  <c r="I93" i="4"/>
  <c r="G103" i="4"/>
  <c r="I126" i="4"/>
  <c r="G126" i="4" s="1"/>
  <c r="H99" i="4"/>
  <c r="G99" i="4" s="1"/>
  <c r="H132" i="4"/>
  <c r="G132" i="4" s="1"/>
  <c r="G15" i="4" l="1"/>
  <c r="H50" i="4"/>
  <c r="G50" i="4" s="1"/>
  <c r="H52" i="4"/>
  <c r="H87" i="4" l="1"/>
  <c r="G87" i="4" s="1"/>
  <c r="G52" i="4"/>
  <c r="F151" i="3" l="1"/>
  <c r="I148" i="3"/>
  <c r="F148" i="3"/>
  <c r="G146" i="3"/>
  <c r="G145" i="3"/>
  <c r="K144" i="3"/>
  <c r="K142" i="3" s="1"/>
  <c r="J144" i="3"/>
  <c r="I144" i="3"/>
  <c r="H144" i="3"/>
  <c r="H142" i="3" s="1"/>
  <c r="G144" i="3"/>
  <c r="G143" i="3"/>
  <c r="J142" i="3"/>
  <c r="I142" i="3"/>
  <c r="G141" i="3"/>
  <c r="G140" i="3"/>
  <c r="G139" i="3"/>
  <c r="K138" i="3"/>
  <c r="J138" i="3"/>
  <c r="I138" i="3"/>
  <c r="H138" i="3"/>
  <c r="G138" i="3" s="1"/>
  <c r="G137" i="3"/>
  <c r="G136" i="3"/>
  <c r="K135" i="3"/>
  <c r="J135" i="3"/>
  <c r="I135" i="3"/>
  <c r="I133" i="3" s="1"/>
  <c r="I132" i="3" s="1"/>
  <c r="H135" i="3"/>
  <c r="G135" i="3" s="1"/>
  <c r="G134" i="3"/>
  <c r="K133" i="3"/>
  <c r="J133" i="3"/>
  <c r="J132" i="3" s="1"/>
  <c r="K132" i="3"/>
  <c r="G131" i="3"/>
  <c r="G130" i="3"/>
  <c r="G129" i="3"/>
  <c r="K128" i="3"/>
  <c r="K126" i="3" s="1"/>
  <c r="J128" i="3"/>
  <c r="I128" i="3"/>
  <c r="H128" i="3"/>
  <c r="H126" i="3" s="1"/>
  <c r="G128" i="3"/>
  <c r="G127" i="3"/>
  <c r="J126" i="3"/>
  <c r="I126" i="3"/>
  <c r="G124" i="3"/>
  <c r="G123" i="3"/>
  <c r="K122" i="3"/>
  <c r="J122" i="3"/>
  <c r="I122" i="3"/>
  <c r="I120" i="3" s="1"/>
  <c r="H122" i="3"/>
  <c r="G122" i="3" s="1"/>
  <c r="G121" i="3"/>
  <c r="K120" i="3"/>
  <c r="J120" i="3"/>
  <c r="G119" i="3"/>
  <c r="G118" i="3"/>
  <c r="G117" i="3"/>
  <c r="K116" i="3"/>
  <c r="J116" i="3"/>
  <c r="G116" i="3" s="1"/>
  <c r="I116" i="3"/>
  <c r="H116" i="3"/>
  <c r="G115" i="3"/>
  <c r="G114" i="3"/>
  <c r="G113" i="3"/>
  <c r="G112" i="3"/>
  <c r="G111" i="3"/>
  <c r="G110" i="3"/>
  <c r="K109" i="3"/>
  <c r="J109" i="3"/>
  <c r="I109" i="3"/>
  <c r="I102" i="3" s="1"/>
  <c r="I100" i="3" s="1"/>
  <c r="I99" i="3" s="1"/>
  <c r="H109" i="3"/>
  <c r="G109" i="3" s="1"/>
  <c r="G108" i="3"/>
  <c r="G107" i="3"/>
  <c r="K106" i="3"/>
  <c r="J106" i="3"/>
  <c r="I106" i="3"/>
  <c r="H106" i="3"/>
  <c r="G106" i="3" s="1"/>
  <c r="G105" i="3"/>
  <c r="G104" i="3"/>
  <c r="K103" i="3"/>
  <c r="K102" i="3" s="1"/>
  <c r="K100" i="3" s="1"/>
  <c r="K99" i="3" s="1"/>
  <c r="J103" i="3"/>
  <c r="J102" i="3" s="1"/>
  <c r="J100" i="3" s="1"/>
  <c r="J99" i="3" s="1"/>
  <c r="I103" i="3"/>
  <c r="H103" i="3"/>
  <c r="H102" i="3"/>
  <c r="G101" i="3"/>
  <c r="G98" i="3"/>
  <c r="G97" i="3"/>
  <c r="G96" i="3"/>
  <c r="K95" i="3"/>
  <c r="J95" i="3"/>
  <c r="I95" i="3"/>
  <c r="H95" i="3"/>
  <c r="G95" i="3"/>
  <c r="K94" i="3"/>
  <c r="K93" i="3" s="1"/>
  <c r="J94" i="3"/>
  <c r="I94" i="3"/>
  <c r="H94" i="3"/>
  <c r="G94" i="3" s="1"/>
  <c r="J93" i="3"/>
  <c r="I93" i="3"/>
  <c r="G91" i="3"/>
  <c r="G90" i="3"/>
  <c r="G89" i="3"/>
  <c r="J86" i="3"/>
  <c r="K85" i="3"/>
  <c r="K86" i="3" s="1"/>
  <c r="J85" i="3"/>
  <c r="I85" i="3"/>
  <c r="H85" i="3"/>
  <c r="G85" i="3"/>
  <c r="K84" i="3"/>
  <c r="J84" i="3"/>
  <c r="I84" i="3"/>
  <c r="H84" i="3"/>
  <c r="G84" i="3" s="1"/>
  <c r="K83" i="3"/>
  <c r="J83" i="3"/>
  <c r="I83" i="3"/>
  <c r="I86" i="3" s="1"/>
  <c r="H83" i="3"/>
  <c r="H86" i="3" s="1"/>
  <c r="G86" i="3" s="1"/>
  <c r="K82" i="3"/>
  <c r="J82" i="3"/>
  <c r="G82" i="3" s="1"/>
  <c r="I82" i="3"/>
  <c r="H82" i="3"/>
  <c r="K81" i="3"/>
  <c r="J81" i="3"/>
  <c r="I81" i="3"/>
  <c r="H81" i="3"/>
  <c r="G81" i="3"/>
  <c r="K80" i="3"/>
  <c r="J80" i="3"/>
  <c r="I80" i="3"/>
  <c r="H80" i="3"/>
  <c r="G80" i="3" s="1"/>
  <c r="K79" i="3"/>
  <c r="J79" i="3"/>
  <c r="I79" i="3"/>
  <c r="H79" i="3"/>
  <c r="G79" i="3" s="1"/>
  <c r="K76" i="3"/>
  <c r="J76" i="3"/>
  <c r="G76" i="3" s="1"/>
  <c r="I76" i="3"/>
  <c r="H76" i="3"/>
  <c r="K75" i="3"/>
  <c r="J75" i="3"/>
  <c r="I75" i="3"/>
  <c r="H75" i="3"/>
  <c r="G75" i="3"/>
  <c r="K74" i="3"/>
  <c r="J74" i="3"/>
  <c r="I74" i="3"/>
  <c r="H74" i="3"/>
  <c r="G74" i="3" s="1"/>
  <c r="K73" i="3"/>
  <c r="J73" i="3"/>
  <c r="I73" i="3"/>
  <c r="I70" i="3" s="1"/>
  <c r="H73" i="3"/>
  <c r="G73" i="3" s="1"/>
  <c r="K72" i="3"/>
  <c r="J72" i="3"/>
  <c r="G72" i="3" s="1"/>
  <c r="I72" i="3"/>
  <c r="H72" i="3"/>
  <c r="K71" i="3"/>
  <c r="K70" i="3" s="1"/>
  <c r="J71" i="3"/>
  <c r="J70" i="3" s="1"/>
  <c r="I71" i="3"/>
  <c r="H71" i="3"/>
  <c r="H70" i="3"/>
  <c r="K69" i="3"/>
  <c r="J69" i="3"/>
  <c r="I69" i="3"/>
  <c r="H69" i="3"/>
  <c r="G69" i="3" s="1"/>
  <c r="J68" i="3"/>
  <c r="I68" i="3"/>
  <c r="H68" i="3"/>
  <c r="G68" i="3" s="1"/>
  <c r="K67" i="3"/>
  <c r="I67" i="3"/>
  <c r="I64" i="3" s="1"/>
  <c r="G64" i="3" s="1"/>
  <c r="H67" i="3"/>
  <c r="G67" i="3" s="1"/>
  <c r="K66" i="3"/>
  <c r="J66" i="3"/>
  <c r="J64" i="3" s="1"/>
  <c r="H66" i="3"/>
  <c r="G66" i="3" s="1"/>
  <c r="G65" i="3"/>
  <c r="K64" i="3"/>
  <c r="H64" i="3"/>
  <c r="K62" i="3"/>
  <c r="K60" i="3" s="1"/>
  <c r="J62" i="3"/>
  <c r="I62" i="3"/>
  <c r="H62" i="3"/>
  <c r="G62" i="3" s="1"/>
  <c r="J60" i="3"/>
  <c r="I60" i="3"/>
  <c r="K57" i="3"/>
  <c r="J57" i="3"/>
  <c r="G57" i="3" s="1"/>
  <c r="I57" i="3"/>
  <c r="H57" i="3"/>
  <c r="K54" i="3"/>
  <c r="J54" i="3"/>
  <c r="I54" i="3"/>
  <c r="H54" i="3"/>
  <c r="G54" i="3"/>
  <c r="G53" i="3"/>
  <c r="I52" i="3"/>
  <c r="I87" i="3" s="1"/>
  <c r="K49" i="3"/>
  <c r="J49" i="3"/>
  <c r="I49" i="3"/>
  <c r="H49" i="3"/>
  <c r="G49" i="3"/>
  <c r="G48" i="3"/>
  <c r="G47" i="3"/>
  <c r="G46" i="3"/>
  <c r="G45" i="3"/>
  <c r="G44" i="3"/>
  <c r="G43" i="3"/>
  <c r="G42" i="3"/>
  <c r="K39" i="3"/>
  <c r="K33" i="3" s="1"/>
  <c r="J39" i="3"/>
  <c r="I39" i="3"/>
  <c r="H39" i="3"/>
  <c r="H33" i="3" s="1"/>
  <c r="G33" i="3" s="1"/>
  <c r="G39" i="3"/>
  <c r="G38" i="3"/>
  <c r="G37" i="3"/>
  <c r="G36" i="3"/>
  <c r="G35" i="3"/>
  <c r="G34" i="3"/>
  <c r="J33" i="3"/>
  <c r="I33" i="3"/>
  <c r="G32" i="3"/>
  <c r="G31" i="3"/>
  <c r="G30" i="3"/>
  <c r="G29" i="3"/>
  <c r="G28" i="3"/>
  <c r="K27" i="3"/>
  <c r="J27" i="3"/>
  <c r="I27" i="3"/>
  <c r="H27" i="3"/>
  <c r="G27" i="3"/>
  <c r="G25" i="3"/>
  <c r="K23" i="3"/>
  <c r="J23" i="3"/>
  <c r="I23" i="3"/>
  <c r="H23" i="3"/>
  <c r="G23" i="3" s="1"/>
  <c r="K20" i="3"/>
  <c r="J20" i="3"/>
  <c r="J15" i="3" s="1"/>
  <c r="J50" i="3" s="1"/>
  <c r="I20" i="3"/>
  <c r="H20" i="3"/>
  <c r="K17" i="3"/>
  <c r="K15" i="3" s="1"/>
  <c r="K50" i="3" s="1"/>
  <c r="J17" i="3"/>
  <c r="I17" i="3"/>
  <c r="H17" i="3"/>
  <c r="H15" i="3" s="1"/>
  <c r="G17" i="3"/>
  <c r="G16" i="3"/>
  <c r="I15" i="3"/>
  <c r="I50" i="3" s="1"/>
  <c r="D9" i="3"/>
  <c r="H50" i="3" l="1"/>
  <c r="G50" i="3" s="1"/>
  <c r="G15" i="3"/>
  <c r="G102" i="3"/>
  <c r="K52" i="3"/>
  <c r="K87" i="3" s="1"/>
  <c r="G70" i="3"/>
  <c r="G126" i="3"/>
  <c r="G142" i="3"/>
  <c r="G71" i="3"/>
  <c r="G20" i="3"/>
  <c r="J52" i="3"/>
  <c r="J87" i="3" s="1"/>
  <c r="G83" i="3"/>
  <c r="H100" i="3"/>
  <c r="H120" i="3"/>
  <c r="G120" i="3" s="1"/>
  <c r="H133" i="3"/>
  <c r="G103" i="3"/>
  <c r="H60" i="3"/>
  <c r="G60" i="3" s="1"/>
  <c r="H93" i="3"/>
  <c r="G93" i="3" s="1"/>
  <c r="G133" i="3" l="1"/>
  <c r="H132" i="3"/>
  <c r="G132" i="3" s="1"/>
  <c r="H52" i="3"/>
  <c r="H99" i="3"/>
  <c r="G99" i="3" s="1"/>
  <c r="G100" i="3"/>
  <c r="H87" i="3" l="1"/>
  <c r="G87" i="3" s="1"/>
  <c r="G52" i="3"/>
  <c r="F151" i="2" l="1"/>
  <c r="I148" i="2"/>
  <c r="F148" i="2"/>
  <c r="G146" i="2"/>
  <c r="G145" i="2"/>
  <c r="K144" i="2"/>
  <c r="K142" i="2" s="1"/>
  <c r="J144" i="2"/>
  <c r="I144" i="2"/>
  <c r="H144" i="2"/>
  <c r="G144" i="2" s="1"/>
  <c r="G143" i="2"/>
  <c r="J142" i="2"/>
  <c r="I142" i="2"/>
  <c r="G141" i="2"/>
  <c r="G140" i="2"/>
  <c r="G139" i="2"/>
  <c r="K138" i="2"/>
  <c r="J138" i="2"/>
  <c r="I138" i="2"/>
  <c r="H138" i="2"/>
  <c r="G138" i="2" s="1"/>
  <c r="G137" i="2"/>
  <c r="G136" i="2"/>
  <c r="K135" i="2"/>
  <c r="J135" i="2"/>
  <c r="I135" i="2"/>
  <c r="I133" i="2" s="1"/>
  <c r="I132" i="2" s="1"/>
  <c r="H135" i="2"/>
  <c r="G135" i="2" s="1"/>
  <c r="G134" i="2"/>
  <c r="K133" i="2"/>
  <c r="K132" i="2" s="1"/>
  <c r="J133" i="2"/>
  <c r="J132" i="2" s="1"/>
  <c r="G131" i="2"/>
  <c r="G130" i="2"/>
  <c r="G129" i="2"/>
  <c r="K128" i="2"/>
  <c r="K126" i="2" s="1"/>
  <c r="J128" i="2"/>
  <c r="I128" i="2"/>
  <c r="H128" i="2"/>
  <c r="G128" i="2" s="1"/>
  <c r="G127" i="2"/>
  <c r="J126" i="2"/>
  <c r="I126" i="2"/>
  <c r="G124" i="2"/>
  <c r="G123" i="2"/>
  <c r="K122" i="2"/>
  <c r="J122" i="2"/>
  <c r="I122" i="2"/>
  <c r="I120" i="2" s="1"/>
  <c r="H122" i="2"/>
  <c r="G122" i="2" s="1"/>
  <c r="G121" i="2"/>
  <c r="K120" i="2"/>
  <c r="J120" i="2"/>
  <c r="G119" i="2"/>
  <c r="G118" i="2"/>
  <c r="G117" i="2"/>
  <c r="K116" i="2"/>
  <c r="J116" i="2"/>
  <c r="I116" i="2"/>
  <c r="H116" i="2"/>
  <c r="G116" i="2"/>
  <c r="G115" i="2"/>
  <c r="G114" i="2"/>
  <c r="G113" i="2"/>
  <c r="G112" i="2"/>
  <c r="G111" i="2"/>
  <c r="G110" i="2"/>
  <c r="K109" i="2"/>
  <c r="J109" i="2"/>
  <c r="J102" i="2" s="1"/>
  <c r="J100" i="2" s="1"/>
  <c r="J99" i="2" s="1"/>
  <c r="I109" i="2"/>
  <c r="H109" i="2"/>
  <c r="G109" i="2" s="1"/>
  <c r="G108" i="2"/>
  <c r="G107" i="2"/>
  <c r="K106" i="2"/>
  <c r="J106" i="2"/>
  <c r="I106" i="2"/>
  <c r="H106" i="2"/>
  <c r="G106" i="2" s="1"/>
  <c r="G105" i="2"/>
  <c r="G104" i="2"/>
  <c r="K103" i="2"/>
  <c r="K102" i="2" s="1"/>
  <c r="K100" i="2" s="1"/>
  <c r="K99" i="2" s="1"/>
  <c r="J103" i="2"/>
  <c r="I103" i="2"/>
  <c r="H103" i="2"/>
  <c r="G103" i="2" s="1"/>
  <c r="I102" i="2"/>
  <c r="I100" i="2" s="1"/>
  <c r="I99" i="2" s="1"/>
  <c r="G101" i="2"/>
  <c r="G98" i="2"/>
  <c r="G97" i="2"/>
  <c r="G96" i="2"/>
  <c r="K95" i="2"/>
  <c r="K93" i="2" s="1"/>
  <c r="J95" i="2"/>
  <c r="I95" i="2"/>
  <c r="H95" i="2"/>
  <c r="G95" i="2" s="1"/>
  <c r="K94" i="2"/>
  <c r="J94" i="2"/>
  <c r="I94" i="2"/>
  <c r="I93" i="2" s="1"/>
  <c r="H94" i="2"/>
  <c r="G94" i="2" s="1"/>
  <c r="J93" i="2"/>
  <c r="G91" i="2"/>
  <c r="G90" i="2"/>
  <c r="G89" i="2"/>
  <c r="K85" i="2"/>
  <c r="K86" i="2" s="1"/>
  <c r="J85" i="2"/>
  <c r="I85" i="2"/>
  <c r="H85" i="2"/>
  <c r="G85" i="2"/>
  <c r="K84" i="2"/>
  <c r="J84" i="2"/>
  <c r="I84" i="2"/>
  <c r="H84" i="2"/>
  <c r="G84" i="2" s="1"/>
  <c r="K83" i="2"/>
  <c r="J83" i="2"/>
  <c r="J86" i="2" s="1"/>
  <c r="I83" i="2"/>
  <c r="I86" i="2" s="1"/>
  <c r="H83" i="2"/>
  <c r="H86" i="2" s="1"/>
  <c r="G86" i="2" s="1"/>
  <c r="K82" i="2"/>
  <c r="J82" i="2"/>
  <c r="G82" i="2" s="1"/>
  <c r="I82" i="2"/>
  <c r="H82" i="2"/>
  <c r="K81" i="2"/>
  <c r="J81" i="2"/>
  <c r="I81" i="2"/>
  <c r="H81" i="2"/>
  <c r="G81" i="2"/>
  <c r="K80" i="2"/>
  <c r="J80" i="2"/>
  <c r="I80" i="2"/>
  <c r="H80" i="2"/>
  <c r="G80" i="2" s="1"/>
  <c r="K79" i="2"/>
  <c r="J79" i="2"/>
  <c r="I79" i="2"/>
  <c r="H79" i="2"/>
  <c r="G79" i="2" s="1"/>
  <c r="K76" i="2"/>
  <c r="J76" i="2"/>
  <c r="G76" i="2" s="1"/>
  <c r="I76" i="2"/>
  <c r="H76" i="2"/>
  <c r="K75" i="2"/>
  <c r="J75" i="2"/>
  <c r="I75" i="2"/>
  <c r="H75" i="2"/>
  <c r="G75" i="2"/>
  <c r="K74" i="2"/>
  <c r="J74" i="2"/>
  <c r="I74" i="2"/>
  <c r="H74" i="2"/>
  <c r="G74" i="2" s="1"/>
  <c r="K73" i="2"/>
  <c r="J73" i="2"/>
  <c r="J70" i="2" s="1"/>
  <c r="I73" i="2"/>
  <c r="I70" i="2" s="1"/>
  <c r="H73" i="2"/>
  <c r="G73" i="2" s="1"/>
  <c r="K72" i="2"/>
  <c r="J72" i="2"/>
  <c r="G72" i="2" s="1"/>
  <c r="I72" i="2"/>
  <c r="H72" i="2"/>
  <c r="K71" i="2"/>
  <c r="K70" i="2" s="1"/>
  <c r="J71" i="2"/>
  <c r="I71" i="2"/>
  <c r="H71" i="2"/>
  <c r="G71" i="2"/>
  <c r="H70" i="2"/>
  <c r="K69" i="2"/>
  <c r="J69" i="2"/>
  <c r="I69" i="2"/>
  <c r="G69" i="2" s="1"/>
  <c r="H69" i="2"/>
  <c r="J68" i="2"/>
  <c r="I68" i="2"/>
  <c r="G68" i="2" s="1"/>
  <c r="H68" i="2"/>
  <c r="K67" i="2"/>
  <c r="I67" i="2"/>
  <c r="G67" i="2" s="1"/>
  <c r="H67" i="2"/>
  <c r="K66" i="2"/>
  <c r="J66" i="2"/>
  <c r="J64" i="2" s="1"/>
  <c r="H66" i="2"/>
  <c r="G65" i="2"/>
  <c r="K64" i="2"/>
  <c r="H64" i="2"/>
  <c r="K62" i="2"/>
  <c r="J62" i="2"/>
  <c r="I62" i="2"/>
  <c r="H62" i="2"/>
  <c r="G62" i="2" s="1"/>
  <c r="K60" i="2"/>
  <c r="J60" i="2"/>
  <c r="I60" i="2"/>
  <c r="K57" i="2"/>
  <c r="J57" i="2"/>
  <c r="G57" i="2" s="1"/>
  <c r="I57" i="2"/>
  <c r="H57" i="2"/>
  <c r="K54" i="2"/>
  <c r="K52" i="2" s="1"/>
  <c r="K87" i="2" s="1"/>
  <c r="J54" i="2"/>
  <c r="I54" i="2"/>
  <c r="H54" i="2"/>
  <c r="G54" i="2"/>
  <c r="G53" i="2"/>
  <c r="I52" i="2"/>
  <c r="K49" i="2"/>
  <c r="J49" i="2"/>
  <c r="I49" i="2"/>
  <c r="H49" i="2"/>
  <c r="G49" i="2"/>
  <c r="G48" i="2"/>
  <c r="G47" i="2"/>
  <c r="G46" i="2"/>
  <c r="G45" i="2"/>
  <c r="G44" i="2"/>
  <c r="G43" i="2"/>
  <c r="G42" i="2"/>
  <c r="K39" i="2"/>
  <c r="K33" i="2" s="1"/>
  <c r="J39" i="2"/>
  <c r="I39" i="2"/>
  <c r="H39" i="2"/>
  <c r="H33" i="2" s="1"/>
  <c r="G38" i="2"/>
  <c r="G37" i="2"/>
  <c r="G36" i="2"/>
  <c r="G35" i="2"/>
  <c r="G34" i="2"/>
  <c r="J33" i="2"/>
  <c r="I33" i="2"/>
  <c r="G32" i="2"/>
  <c r="G31" i="2"/>
  <c r="G30" i="2"/>
  <c r="G29" i="2"/>
  <c r="G28" i="2"/>
  <c r="K27" i="2"/>
  <c r="J27" i="2"/>
  <c r="I27" i="2"/>
  <c r="H27" i="2"/>
  <c r="G27" i="2"/>
  <c r="G25" i="2"/>
  <c r="K23" i="2"/>
  <c r="J23" i="2"/>
  <c r="I23" i="2"/>
  <c r="H23" i="2"/>
  <c r="G23" i="2" s="1"/>
  <c r="K20" i="2"/>
  <c r="J20" i="2"/>
  <c r="J15" i="2" s="1"/>
  <c r="J50" i="2" s="1"/>
  <c r="I20" i="2"/>
  <c r="H20" i="2"/>
  <c r="K17" i="2"/>
  <c r="K15" i="2" s="1"/>
  <c r="K50" i="2" s="1"/>
  <c r="J17" i="2"/>
  <c r="I17" i="2"/>
  <c r="H17" i="2"/>
  <c r="H15" i="2" s="1"/>
  <c r="G17" i="2"/>
  <c r="G16" i="2"/>
  <c r="I15" i="2"/>
  <c r="I50" i="2" s="1"/>
  <c r="D9" i="2"/>
  <c r="H50" i="2" l="1"/>
  <c r="G50" i="2" s="1"/>
  <c r="G15" i="2"/>
  <c r="G70" i="2"/>
  <c r="H52" i="2"/>
  <c r="G33" i="2"/>
  <c r="G39" i="2"/>
  <c r="G20" i="2"/>
  <c r="J52" i="2"/>
  <c r="J87" i="2" s="1"/>
  <c r="I64" i="2"/>
  <c r="G64" i="2" s="1"/>
  <c r="G66" i="2"/>
  <c r="G83" i="2"/>
  <c r="H120" i="2"/>
  <c r="G120" i="2" s="1"/>
  <c r="H133" i="2"/>
  <c r="H60" i="2"/>
  <c r="G60" i="2" s="1"/>
  <c r="H93" i="2"/>
  <c r="G93" i="2" s="1"/>
  <c r="H126" i="2"/>
  <c r="G126" i="2" s="1"/>
  <c r="H142" i="2"/>
  <c r="G142" i="2" s="1"/>
  <c r="H102" i="2"/>
  <c r="G102" i="2" l="1"/>
  <c r="H100" i="2"/>
  <c r="G133" i="2"/>
  <c r="H132" i="2"/>
  <c r="G132" i="2" s="1"/>
  <c r="I87" i="2"/>
  <c r="H87" i="2"/>
  <c r="G87" i="2" s="1"/>
  <c r="G52" i="2"/>
  <c r="G100" i="2" l="1"/>
  <c r="H99" i="2"/>
  <c r="G99" i="2" s="1"/>
  <c r="K146" i="14" l="1"/>
  <c r="J146" i="14"/>
  <c r="I146" i="14"/>
  <c r="H146" i="14"/>
  <c r="K145" i="14"/>
  <c r="J145" i="14"/>
  <c r="I145" i="14"/>
  <c r="H145" i="14"/>
  <c r="F151" i="1"/>
  <c r="I148" i="1"/>
  <c r="F148" i="1"/>
  <c r="G146" i="1"/>
  <c r="G145" i="1"/>
  <c r="K144" i="1"/>
  <c r="K142" i="1" s="1"/>
  <c r="J144" i="1"/>
  <c r="J142" i="1" s="1"/>
  <c r="I144" i="1"/>
  <c r="H144" i="1"/>
  <c r="G143" i="1"/>
  <c r="I142" i="1"/>
  <c r="H142" i="1"/>
  <c r="G142" i="1" s="1"/>
  <c r="G141" i="1"/>
  <c r="G140" i="1"/>
  <c r="G139" i="1"/>
  <c r="K138" i="1"/>
  <c r="J138" i="1"/>
  <c r="I138" i="1"/>
  <c r="H138" i="1"/>
  <c r="G138" i="1" s="1"/>
  <c r="G137" i="1"/>
  <c r="G136" i="1"/>
  <c r="K135" i="1"/>
  <c r="K133" i="1" s="1"/>
  <c r="K132" i="1" s="1"/>
  <c r="J135" i="1"/>
  <c r="I135" i="1"/>
  <c r="H135" i="1"/>
  <c r="H133" i="1" s="1"/>
  <c r="G134" i="1"/>
  <c r="J133" i="1"/>
  <c r="I133" i="1"/>
  <c r="I132" i="1" s="1"/>
  <c r="J132" i="1"/>
  <c r="G131" i="1"/>
  <c r="G130" i="1"/>
  <c r="G129" i="1"/>
  <c r="K128" i="1"/>
  <c r="K126" i="1" s="1"/>
  <c r="J128" i="1"/>
  <c r="J126" i="1" s="1"/>
  <c r="I128" i="1"/>
  <c r="H128" i="1"/>
  <c r="G127" i="1"/>
  <c r="I126" i="1"/>
  <c r="H126" i="1"/>
  <c r="G124" i="1"/>
  <c r="G123" i="1"/>
  <c r="K122" i="1"/>
  <c r="G122" i="1" s="1"/>
  <c r="J122" i="1"/>
  <c r="I122" i="1"/>
  <c r="H122" i="1"/>
  <c r="H120" i="1" s="1"/>
  <c r="G121" i="1"/>
  <c r="J120" i="1"/>
  <c r="I120" i="1"/>
  <c r="G119" i="1"/>
  <c r="G118" i="1"/>
  <c r="G117" i="1"/>
  <c r="K116" i="1"/>
  <c r="J116" i="1"/>
  <c r="I116" i="1"/>
  <c r="G116" i="1" s="1"/>
  <c r="H116" i="1"/>
  <c r="G115" i="1"/>
  <c r="G114" i="1"/>
  <c r="G113" i="1"/>
  <c r="G112" i="1"/>
  <c r="G111" i="1"/>
  <c r="G110" i="1"/>
  <c r="K109" i="1"/>
  <c r="J109" i="1"/>
  <c r="I109" i="1"/>
  <c r="I102" i="1" s="1"/>
  <c r="I100" i="1" s="1"/>
  <c r="I99" i="1" s="1"/>
  <c r="H109" i="1"/>
  <c r="H102" i="1" s="1"/>
  <c r="G108" i="1"/>
  <c r="G107" i="1"/>
  <c r="K106" i="1"/>
  <c r="G106" i="1" s="1"/>
  <c r="J106" i="1"/>
  <c r="I106" i="1"/>
  <c r="H106" i="1"/>
  <c r="G105" i="1"/>
  <c r="G104" i="1"/>
  <c r="K103" i="1"/>
  <c r="J103" i="1"/>
  <c r="J102" i="1" s="1"/>
  <c r="J100" i="1" s="1"/>
  <c r="J99" i="1" s="1"/>
  <c r="I103" i="1"/>
  <c r="H103" i="1"/>
  <c r="G101" i="1"/>
  <c r="G98" i="1"/>
  <c r="G97" i="1"/>
  <c r="G96" i="1"/>
  <c r="K95" i="1"/>
  <c r="J95" i="1"/>
  <c r="G95" i="1" s="1"/>
  <c r="I95" i="1"/>
  <c r="H95" i="1"/>
  <c r="K94" i="1"/>
  <c r="K93" i="1" s="1"/>
  <c r="J94" i="1"/>
  <c r="I94" i="1"/>
  <c r="H94" i="1"/>
  <c r="G94" i="1"/>
  <c r="I93" i="1"/>
  <c r="H93" i="1"/>
  <c r="G91" i="1"/>
  <c r="G90" i="1"/>
  <c r="G89" i="1"/>
  <c r="I86" i="1"/>
  <c r="K85" i="1"/>
  <c r="K86" i="1" s="1"/>
  <c r="J85" i="1"/>
  <c r="J86" i="1" s="1"/>
  <c r="I85" i="1"/>
  <c r="H85" i="1"/>
  <c r="K84" i="1"/>
  <c r="J84" i="1"/>
  <c r="I84" i="1"/>
  <c r="H84" i="1"/>
  <c r="G84" i="1"/>
  <c r="K83" i="1"/>
  <c r="J83" i="1"/>
  <c r="I83" i="1"/>
  <c r="H83" i="1"/>
  <c r="H86" i="1" s="1"/>
  <c r="G86" i="1" s="1"/>
  <c r="K82" i="1"/>
  <c r="J82" i="1"/>
  <c r="I82" i="1"/>
  <c r="G82" i="1" s="1"/>
  <c r="H82" i="1"/>
  <c r="K81" i="1"/>
  <c r="J81" i="1"/>
  <c r="G81" i="1" s="1"/>
  <c r="I81" i="1"/>
  <c r="H81" i="1"/>
  <c r="K80" i="1"/>
  <c r="J80" i="1"/>
  <c r="I80" i="1"/>
  <c r="H80" i="1"/>
  <c r="G80" i="1"/>
  <c r="K79" i="1"/>
  <c r="J79" i="1"/>
  <c r="I79" i="1"/>
  <c r="H79" i="1"/>
  <c r="G79" i="1" s="1"/>
  <c r="K76" i="1"/>
  <c r="J76" i="1"/>
  <c r="I76" i="1"/>
  <c r="G76" i="1" s="1"/>
  <c r="H76" i="1"/>
  <c r="K75" i="1"/>
  <c r="J75" i="1"/>
  <c r="G75" i="1" s="1"/>
  <c r="I75" i="1"/>
  <c r="H75" i="1"/>
  <c r="K74" i="1"/>
  <c r="J74" i="1"/>
  <c r="I74" i="1"/>
  <c r="H74" i="1"/>
  <c r="G74" i="1"/>
  <c r="K73" i="1"/>
  <c r="J73" i="1"/>
  <c r="I73" i="1"/>
  <c r="I70" i="1" s="1"/>
  <c r="H73" i="1"/>
  <c r="G73" i="1" s="1"/>
  <c r="K72" i="1"/>
  <c r="J72" i="1"/>
  <c r="I72" i="1"/>
  <c r="G72" i="1" s="1"/>
  <c r="H72" i="1"/>
  <c r="K71" i="1"/>
  <c r="J71" i="1"/>
  <c r="G71" i="1" s="1"/>
  <c r="I71" i="1"/>
  <c r="H71" i="1"/>
  <c r="K70" i="1"/>
  <c r="K69" i="1"/>
  <c r="J69" i="1"/>
  <c r="I69" i="1"/>
  <c r="H69" i="1"/>
  <c r="G69" i="1" s="1"/>
  <c r="J68" i="1"/>
  <c r="I68" i="1"/>
  <c r="H68" i="1"/>
  <c r="G68" i="1" s="1"/>
  <c r="K67" i="1"/>
  <c r="I67" i="1"/>
  <c r="I64" i="1" s="1"/>
  <c r="H67" i="1"/>
  <c r="G67" i="1" s="1"/>
  <c r="K66" i="1"/>
  <c r="J66" i="1"/>
  <c r="H66" i="1"/>
  <c r="G66" i="1" s="1"/>
  <c r="G65" i="1"/>
  <c r="K64" i="1"/>
  <c r="J64" i="1"/>
  <c r="K62" i="1"/>
  <c r="K60" i="1" s="1"/>
  <c r="J62" i="1"/>
  <c r="I62" i="1"/>
  <c r="H62" i="1"/>
  <c r="G62" i="1"/>
  <c r="J60" i="1"/>
  <c r="I60" i="1"/>
  <c r="H60" i="1"/>
  <c r="G60" i="1" s="1"/>
  <c r="K57" i="1"/>
  <c r="J57" i="1"/>
  <c r="I57" i="1"/>
  <c r="I52" i="1" s="1"/>
  <c r="H57" i="1"/>
  <c r="K54" i="1"/>
  <c r="K52" i="1" s="1"/>
  <c r="K87" i="1" s="1"/>
  <c r="J54" i="1"/>
  <c r="J52" i="1" s="1"/>
  <c r="I54" i="1"/>
  <c r="H54" i="1"/>
  <c r="G53" i="1"/>
  <c r="H52" i="1"/>
  <c r="K49" i="1"/>
  <c r="J49" i="1"/>
  <c r="G49" i="1" s="1"/>
  <c r="I49" i="1"/>
  <c r="H49" i="1"/>
  <c r="G48" i="1"/>
  <c r="G47" i="1"/>
  <c r="G46" i="1"/>
  <c r="G45" i="1"/>
  <c r="G44" i="1"/>
  <c r="G43" i="1"/>
  <c r="G42" i="1"/>
  <c r="K39" i="1"/>
  <c r="K33" i="1" s="1"/>
  <c r="J39" i="1"/>
  <c r="G39" i="1" s="1"/>
  <c r="I39" i="1"/>
  <c r="H39" i="1"/>
  <c r="G38" i="1"/>
  <c r="G37" i="1"/>
  <c r="G36" i="1"/>
  <c r="G35" i="1"/>
  <c r="G34" i="1"/>
  <c r="I33" i="1"/>
  <c r="H33" i="1"/>
  <c r="G32" i="1"/>
  <c r="G31" i="1"/>
  <c r="G30" i="1"/>
  <c r="G29" i="1"/>
  <c r="G28" i="1"/>
  <c r="K27" i="1"/>
  <c r="J27" i="1"/>
  <c r="G27" i="1" s="1"/>
  <c r="I27" i="1"/>
  <c r="H27" i="1"/>
  <c r="G25" i="1"/>
  <c r="K23" i="1"/>
  <c r="J23" i="1"/>
  <c r="I23" i="1"/>
  <c r="H23" i="1"/>
  <c r="G23" i="1" s="1"/>
  <c r="K20" i="1"/>
  <c r="J20" i="1"/>
  <c r="I20" i="1"/>
  <c r="I15" i="1" s="1"/>
  <c r="I50" i="1" s="1"/>
  <c r="H20" i="1"/>
  <c r="K17" i="1"/>
  <c r="K15" i="1" s="1"/>
  <c r="K50" i="1" s="1"/>
  <c r="J17" i="1"/>
  <c r="J15" i="1" s="1"/>
  <c r="I17" i="1"/>
  <c r="H17" i="1"/>
  <c r="G16" i="1"/>
  <c r="H15" i="1"/>
  <c r="H50" i="1" s="1"/>
  <c r="I87" i="1" l="1"/>
  <c r="G126" i="1"/>
  <c r="G52" i="1"/>
  <c r="H100" i="1"/>
  <c r="G133" i="1"/>
  <c r="H132" i="1"/>
  <c r="G132" i="1" s="1"/>
  <c r="K102" i="1"/>
  <c r="K100" i="1" s="1"/>
  <c r="K99" i="1" s="1"/>
  <c r="G135" i="1"/>
  <c r="G17" i="1"/>
  <c r="G54" i="1"/>
  <c r="H70" i="1"/>
  <c r="G103" i="1"/>
  <c r="G128" i="1"/>
  <c r="G144" i="1"/>
  <c r="G20" i="1"/>
  <c r="J33" i="1"/>
  <c r="G33" i="1" s="1"/>
  <c r="G57" i="1"/>
  <c r="H64" i="1"/>
  <c r="G64" i="1" s="1"/>
  <c r="J93" i="1"/>
  <c r="G93" i="1" s="1"/>
  <c r="K120" i="1"/>
  <c r="G120" i="1" s="1"/>
  <c r="G15" i="1"/>
  <c r="J70" i="1"/>
  <c r="J87" i="1" s="1"/>
  <c r="G83" i="1"/>
  <c r="G109" i="1"/>
  <c r="G85" i="1"/>
  <c r="G70" i="1" l="1"/>
  <c r="H87" i="1"/>
  <c r="G87" i="1" s="1"/>
  <c r="G100" i="1"/>
  <c r="H99" i="1"/>
  <c r="G99" i="1" s="1"/>
  <c r="J50" i="1"/>
  <c r="G50" i="1" s="1"/>
  <c r="G102" i="1"/>
  <c r="D9" i="15" l="1"/>
  <c r="D8" i="15"/>
  <c r="D4" i="15"/>
  <c r="D6" i="15" s="1"/>
  <c r="D3" i="15"/>
  <c r="D5" i="15" s="1"/>
  <c r="D10" i="15" l="1"/>
  <c r="D11" i="15" s="1"/>
  <c r="D13" i="15" s="1"/>
  <c r="I127" i="14" l="1"/>
  <c r="J127" i="14"/>
  <c r="K127" i="14"/>
  <c r="H127" i="14"/>
  <c r="H43" i="14"/>
  <c r="I43" i="14"/>
  <c r="J43" i="14"/>
  <c r="K43" i="14"/>
  <c r="H44" i="14"/>
  <c r="I44" i="14"/>
  <c r="J44" i="14"/>
  <c r="K44" i="14"/>
  <c r="H45" i="14"/>
  <c r="I45" i="14"/>
  <c r="J45" i="14"/>
  <c r="K45" i="14"/>
  <c r="H46" i="14"/>
  <c r="I46" i="14"/>
  <c r="J46" i="14"/>
  <c r="K46" i="14"/>
  <c r="H47" i="14"/>
  <c r="I47" i="14"/>
  <c r="J47" i="14"/>
  <c r="K47" i="14"/>
  <c r="H48" i="14"/>
  <c r="I48" i="14"/>
  <c r="J48" i="14"/>
  <c r="K48" i="14"/>
  <c r="I42" i="14"/>
  <c r="J42" i="14"/>
  <c r="K42" i="14"/>
  <c r="H42" i="14"/>
  <c r="I34" i="14"/>
  <c r="J34" i="14"/>
  <c r="K34" i="14"/>
  <c r="H34" i="14"/>
  <c r="K29" i="14"/>
  <c r="K30" i="14"/>
  <c r="J29" i="14"/>
  <c r="J28" i="14"/>
  <c r="K28" i="14"/>
  <c r="I28" i="14"/>
  <c r="I25" i="14"/>
  <c r="J25" i="14"/>
  <c r="K25" i="14"/>
  <c r="H25" i="14"/>
  <c r="N8" i="15"/>
  <c r="N3" i="15"/>
  <c r="N9" i="15"/>
  <c r="N10" i="15" l="1"/>
  <c r="N11" i="15" s="1"/>
  <c r="M8" i="15"/>
  <c r="M3" i="15"/>
  <c r="M9" i="15"/>
  <c r="M10" i="15" l="1"/>
  <c r="M11" i="15" s="1"/>
  <c r="N4" i="15"/>
  <c r="L8" i="15"/>
  <c r="L3" i="15"/>
  <c r="L9" i="15"/>
  <c r="L10" i="15" l="1"/>
  <c r="L11" i="15" s="1"/>
  <c r="M4" i="15"/>
  <c r="N6" i="15"/>
  <c r="N5" i="15"/>
  <c r="N13" i="15" s="1"/>
  <c r="K8" i="15"/>
  <c r="K3" i="15"/>
  <c r="K9" i="15"/>
  <c r="K10" i="15" l="1"/>
  <c r="K11" i="15" s="1"/>
  <c r="M6" i="15"/>
  <c r="M5" i="15"/>
  <c r="M13" i="15" s="1"/>
  <c r="L4" i="15"/>
  <c r="J8" i="15"/>
  <c r="J3" i="15"/>
  <c r="J9" i="15"/>
  <c r="J10" i="15" l="1"/>
  <c r="J11" i="15" s="1"/>
  <c r="K4" i="15"/>
  <c r="J4" i="15"/>
  <c r="J6" i="15" s="1"/>
  <c r="L6" i="15"/>
  <c r="L5" i="15"/>
  <c r="L13" i="15" s="1"/>
  <c r="I8" i="15"/>
  <c r="I3" i="15"/>
  <c r="I9" i="15"/>
  <c r="J5" i="15" l="1"/>
  <c r="J13" i="15" s="1"/>
  <c r="I10" i="15"/>
  <c r="I11" i="15" s="1"/>
  <c r="K6" i="15"/>
  <c r="K5" i="15"/>
  <c r="K13" i="15" s="1"/>
  <c r="H8" i="15"/>
  <c r="H3" i="15"/>
  <c r="H9" i="15"/>
  <c r="I4" i="15" l="1"/>
  <c r="H10" i="15"/>
  <c r="H11" i="15" s="1"/>
  <c r="G8" i="15"/>
  <c r="G3" i="15"/>
  <c r="G9" i="15"/>
  <c r="H4" i="15" l="1"/>
  <c r="G10" i="15"/>
  <c r="G11" i="15" s="1"/>
  <c r="I6" i="15"/>
  <c r="I5" i="15"/>
  <c r="I13" i="15" s="1"/>
  <c r="F8" i="15"/>
  <c r="F3" i="15"/>
  <c r="F9" i="15"/>
  <c r="H6" i="15" l="1"/>
  <c r="H5" i="15"/>
  <c r="H13" i="15" s="1"/>
  <c r="G4" i="15"/>
  <c r="F4" i="15"/>
  <c r="F6" i="15" s="1"/>
  <c r="F10" i="15"/>
  <c r="F11" i="15" s="1"/>
  <c r="E8" i="15"/>
  <c r="E3" i="15"/>
  <c r="E9" i="15"/>
  <c r="F5" i="15" l="1"/>
  <c r="F13" i="15"/>
  <c r="E10" i="15"/>
  <c r="E11" i="15" s="1"/>
  <c r="G6" i="15"/>
  <c r="G5" i="15"/>
  <c r="G13" i="15" s="1"/>
  <c r="K62" i="14"/>
  <c r="K60" i="14" s="1"/>
  <c r="J62" i="14"/>
  <c r="J60" i="14" s="1"/>
  <c r="I62" i="14"/>
  <c r="I60" i="14" s="1"/>
  <c r="C8" i="15"/>
  <c r="C3" i="15"/>
  <c r="C9" i="15"/>
  <c r="O9" i="15" s="1"/>
  <c r="G146" i="14"/>
  <c r="G145" i="14"/>
  <c r="K144" i="14"/>
  <c r="K142" i="14" s="1"/>
  <c r="J144" i="14"/>
  <c r="J142" i="14" s="1"/>
  <c r="I144" i="14"/>
  <c r="I142" i="14" s="1"/>
  <c r="H144" i="14"/>
  <c r="H142" i="14" s="1"/>
  <c r="G143" i="14"/>
  <c r="G141" i="14"/>
  <c r="G140" i="14"/>
  <c r="G139" i="14"/>
  <c r="K138" i="14"/>
  <c r="J138" i="14"/>
  <c r="I138" i="14"/>
  <c r="H138" i="14"/>
  <c r="G137" i="14"/>
  <c r="G136" i="14"/>
  <c r="K135" i="14"/>
  <c r="K133" i="14" s="1"/>
  <c r="K132" i="14" s="1"/>
  <c r="J135" i="14"/>
  <c r="I135" i="14"/>
  <c r="I133" i="14" s="1"/>
  <c r="I132" i="14" s="1"/>
  <c r="H135" i="14"/>
  <c r="G134" i="14"/>
  <c r="J133" i="14"/>
  <c r="G131" i="14"/>
  <c r="G130" i="14"/>
  <c r="G129" i="14"/>
  <c r="K128" i="14"/>
  <c r="K126" i="14" s="1"/>
  <c r="J128" i="14"/>
  <c r="I128" i="14"/>
  <c r="I126" i="14" s="1"/>
  <c r="H128" i="14"/>
  <c r="H126" i="14" s="1"/>
  <c r="G128" i="14"/>
  <c r="G127" i="14"/>
  <c r="J126" i="14"/>
  <c r="G124" i="14"/>
  <c r="G123" i="14"/>
  <c r="K122" i="14"/>
  <c r="K120" i="14" s="1"/>
  <c r="J122" i="14"/>
  <c r="I122" i="14"/>
  <c r="I120" i="14" s="1"/>
  <c r="H122" i="14"/>
  <c r="G121" i="14"/>
  <c r="J120" i="14"/>
  <c r="G119" i="14"/>
  <c r="G118" i="14"/>
  <c r="G117" i="14"/>
  <c r="K116" i="14"/>
  <c r="J116" i="14"/>
  <c r="I116" i="14"/>
  <c r="H116" i="14"/>
  <c r="G116" i="14"/>
  <c r="G115" i="14"/>
  <c r="G114" i="14"/>
  <c r="G113" i="14"/>
  <c r="G112" i="14"/>
  <c r="G111" i="14"/>
  <c r="G110" i="14"/>
  <c r="K109" i="14"/>
  <c r="J109" i="14"/>
  <c r="I109" i="14"/>
  <c r="H109" i="14"/>
  <c r="G108" i="14"/>
  <c r="G107" i="14"/>
  <c r="K106" i="14"/>
  <c r="J106" i="14"/>
  <c r="I106" i="14"/>
  <c r="H106" i="14"/>
  <c r="G106" i="14" s="1"/>
  <c r="G105" i="14"/>
  <c r="G104" i="14"/>
  <c r="K103" i="14"/>
  <c r="K102" i="14" s="1"/>
  <c r="J103" i="14"/>
  <c r="I103" i="14"/>
  <c r="H103" i="14"/>
  <c r="G103" i="14" s="1"/>
  <c r="I102" i="14"/>
  <c r="I100" i="14" s="1"/>
  <c r="I99" i="14" s="1"/>
  <c r="G101" i="14"/>
  <c r="K100" i="14"/>
  <c r="K99" i="14" s="1"/>
  <c r="G98" i="14"/>
  <c r="G97" i="14"/>
  <c r="G96" i="14"/>
  <c r="K95" i="14"/>
  <c r="J95" i="14"/>
  <c r="I95" i="14"/>
  <c r="H95" i="14"/>
  <c r="G95" i="14" s="1"/>
  <c r="K94" i="14"/>
  <c r="J94" i="14"/>
  <c r="I94" i="14"/>
  <c r="I93" i="14" s="1"/>
  <c r="H94" i="14"/>
  <c r="G91" i="14"/>
  <c r="G90" i="14"/>
  <c r="G89" i="14"/>
  <c r="K85" i="14"/>
  <c r="J85" i="14"/>
  <c r="I85" i="14"/>
  <c r="H85" i="14"/>
  <c r="K84" i="14"/>
  <c r="J84" i="14"/>
  <c r="I84" i="14"/>
  <c r="H84" i="14"/>
  <c r="K83" i="14"/>
  <c r="K86" i="14" s="1"/>
  <c r="J83" i="14"/>
  <c r="I83" i="14"/>
  <c r="H83" i="14"/>
  <c r="K82" i="14"/>
  <c r="J82" i="14"/>
  <c r="I82" i="14"/>
  <c r="H82" i="14"/>
  <c r="K81" i="14"/>
  <c r="J81" i="14"/>
  <c r="I81" i="14"/>
  <c r="H81" i="14"/>
  <c r="K80" i="14"/>
  <c r="J80" i="14"/>
  <c r="I80" i="14"/>
  <c r="H80" i="14"/>
  <c r="K79" i="14"/>
  <c r="J79" i="14"/>
  <c r="I79" i="14"/>
  <c r="H79" i="14"/>
  <c r="K76" i="14"/>
  <c r="J76" i="14"/>
  <c r="I76" i="14"/>
  <c r="H76" i="14"/>
  <c r="K75" i="14"/>
  <c r="J75" i="14"/>
  <c r="I75" i="14"/>
  <c r="H75" i="14"/>
  <c r="K74" i="14"/>
  <c r="J74" i="14"/>
  <c r="G74" i="14" s="1"/>
  <c r="I74" i="14"/>
  <c r="H74" i="14"/>
  <c r="K73" i="14"/>
  <c r="J73" i="14"/>
  <c r="I73" i="14"/>
  <c r="H73" i="14"/>
  <c r="G73" i="14" s="1"/>
  <c r="K72" i="14"/>
  <c r="J72" i="14"/>
  <c r="I72" i="14"/>
  <c r="H72" i="14"/>
  <c r="K71" i="14"/>
  <c r="J71" i="14"/>
  <c r="I71" i="14"/>
  <c r="H71" i="14"/>
  <c r="K69" i="14"/>
  <c r="J69" i="14"/>
  <c r="I69" i="14"/>
  <c r="H69" i="14"/>
  <c r="G69" i="14"/>
  <c r="J68" i="14"/>
  <c r="I68" i="14"/>
  <c r="H68" i="14"/>
  <c r="G68" i="14"/>
  <c r="K67" i="14"/>
  <c r="I67" i="14"/>
  <c r="H67" i="14"/>
  <c r="K66" i="14"/>
  <c r="J66" i="14"/>
  <c r="H66" i="14"/>
  <c r="H64" i="14" s="1"/>
  <c r="G65" i="14"/>
  <c r="I64" i="14"/>
  <c r="K57" i="14"/>
  <c r="J57" i="14"/>
  <c r="I57" i="14"/>
  <c r="H57" i="14"/>
  <c r="G57" i="14" s="1"/>
  <c r="K54" i="14"/>
  <c r="J54" i="14"/>
  <c r="I54" i="14"/>
  <c r="H54" i="14"/>
  <c r="G53" i="14"/>
  <c r="K49" i="14"/>
  <c r="J49" i="14"/>
  <c r="I49" i="14"/>
  <c r="H49" i="14"/>
  <c r="G48" i="14"/>
  <c r="G47" i="14"/>
  <c r="G46" i="14"/>
  <c r="G45" i="14"/>
  <c r="G44" i="14"/>
  <c r="G43" i="14"/>
  <c r="G42" i="14"/>
  <c r="K39" i="14"/>
  <c r="J39" i="14"/>
  <c r="J33" i="14" s="1"/>
  <c r="I39" i="14"/>
  <c r="I33" i="14" s="1"/>
  <c r="H39" i="14"/>
  <c r="G38" i="14"/>
  <c r="G37" i="14"/>
  <c r="G36" i="14"/>
  <c r="G35" i="14"/>
  <c r="G34" i="14"/>
  <c r="K33" i="14"/>
  <c r="G32" i="14"/>
  <c r="G31" i="14"/>
  <c r="G30" i="14"/>
  <c r="G29" i="14"/>
  <c r="G28" i="14"/>
  <c r="K27" i="14"/>
  <c r="J27" i="14"/>
  <c r="I27" i="14"/>
  <c r="H27" i="14"/>
  <c r="G25" i="14"/>
  <c r="K23" i="14"/>
  <c r="K15" i="14" s="1"/>
  <c r="J23" i="14"/>
  <c r="I23" i="14"/>
  <c r="I15" i="14" s="1"/>
  <c r="H23" i="14"/>
  <c r="K20" i="14"/>
  <c r="J20" i="14"/>
  <c r="I20" i="14"/>
  <c r="G20" i="14" s="1"/>
  <c r="H20" i="14"/>
  <c r="K17" i="14"/>
  <c r="J17" i="14"/>
  <c r="I17" i="14"/>
  <c r="H17" i="14"/>
  <c r="G16" i="14"/>
  <c r="J102" i="14" l="1"/>
  <c r="J100" i="14" s="1"/>
  <c r="J99" i="14" s="1"/>
  <c r="G72" i="14"/>
  <c r="H102" i="14"/>
  <c r="K52" i="14"/>
  <c r="G67" i="14"/>
  <c r="G75" i="14"/>
  <c r="J93" i="14"/>
  <c r="G144" i="14"/>
  <c r="H86" i="14"/>
  <c r="K70" i="14"/>
  <c r="G66" i="14"/>
  <c r="K93" i="14"/>
  <c r="K50" i="14"/>
  <c r="G23" i="14"/>
  <c r="G27" i="14"/>
  <c r="G80" i="14"/>
  <c r="K64" i="14"/>
  <c r="J70" i="14"/>
  <c r="I50" i="14"/>
  <c r="G49" i="14"/>
  <c r="J64" i="14"/>
  <c r="G64" i="14" s="1"/>
  <c r="G82" i="14"/>
  <c r="G83" i="14"/>
  <c r="G81" i="14"/>
  <c r="G85" i="14"/>
  <c r="G79" i="14"/>
  <c r="G84" i="14"/>
  <c r="G102" i="14"/>
  <c r="H100" i="14"/>
  <c r="G94" i="14"/>
  <c r="H93" i="14"/>
  <c r="G39" i="14"/>
  <c r="H33" i="14"/>
  <c r="G33" i="14" s="1"/>
  <c r="I70" i="14"/>
  <c r="G71" i="14"/>
  <c r="H70" i="14"/>
  <c r="G126" i="14"/>
  <c r="H62" i="14"/>
  <c r="G122" i="14"/>
  <c r="H120" i="14"/>
  <c r="G120" i="14" s="1"/>
  <c r="G135" i="14"/>
  <c r="H133" i="14"/>
  <c r="J132" i="14"/>
  <c r="G142" i="14"/>
  <c r="G17" i="14"/>
  <c r="H15" i="14"/>
  <c r="G54" i="14"/>
  <c r="I52" i="14"/>
  <c r="J15" i="14"/>
  <c r="J50" i="14" s="1"/>
  <c r="J52" i="14"/>
  <c r="G76" i="14"/>
  <c r="G109" i="14"/>
  <c r="G138" i="14"/>
  <c r="C4" i="15"/>
  <c r="C5" i="15" s="1"/>
  <c r="E4" i="15"/>
  <c r="I86" i="14"/>
  <c r="O3" i="15"/>
  <c r="J86" i="14"/>
  <c r="O8" i="15"/>
  <c r="O10" i="15" s="1"/>
  <c r="O11" i="15" s="1"/>
  <c r="C10" i="15"/>
  <c r="C11" i="15" s="1"/>
  <c r="K87" i="14" l="1"/>
  <c r="G93" i="14"/>
  <c r="I87" i="14"/>
  <c r="J87" i="14"/>
  <c r="G86" i="14"/>
  <c r="H60" i="14"/>
  <c r="G62" i="14"/>
  <c r="C13" i="15"/>
  <c r="C6" i="15"/>
  <c r="O4" i="15"/>
  <c r="O5" i="15" s="1"/>
  <c r="O13" i="15" s="1"/>
  <c r="G70" i="14"/>
  <c r="G100" i="14"/>
  <c r="H99" i="14"/>
  <c r="G99" i="14" s="1"/>
  <c r="E6" i="15"/>
  <c r="E5" i="15"/>
  <c r="E13" i="15" s="1"/>
  <c r="H50" i="14"/>
  <c r="G50" i="14" s="1"/>
  <c r="G15" i="14"/>
  <c r="H132" i="14"/>
  <c r="G132" i="14" s="1"/>
  <c r="G133" i="14"/>
  <c r="G60" i="14" l="1"/>
  <c r="H52" i="14"/>
  <c r="H87" i="14" l="1"/>
  <c r="G87" i="14" s="1"/>
  <c r="G52" i="14"/>
</calcChain>
</file>

<file path=xl/sharedStrings.xml><?xml version="1.0" encoding="utf-8"?>
<sst xmlns="http://schemas.openxmlformats.org/spreadsheetml/2006/main" count="4067" uniqueCount="357">
  <si>
    <t>L1</t>
  </si>
  <si>
    <t>L1.1</t>
  </si>
  <si>
    <t>L1.2</t>
  </si>
  <si>
    <t>L2</t>
  </si>
  <si>
    <t>L2.1</t>
  </si>
  <si>
    <t>L2.2</t>
  </si>
  <si>
    <t>L3</t>
  </si>
  <si>
    <t>L3.1</t>
  </si>
  <si>
    <t>L3.2</t>
  </si>
  <si>
    <t>L4.1</t>
  </si>
  <si>
    <t>L4.2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</si>
  <si>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</si>
  <si>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Коды по ОКЕИ: 1000 киловатт-часов – 246, мегаватт – 215, тысяча рублей – 384</t>
  </si>
  <si>
    <t>№ п/п</t>
  </si>
  <si>
    <t>Наименование показателя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</si>
  <si>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</si>
  <si>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</si>
  <si>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</si>
  <si>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</si>
  <si>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</si>
  <si>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</si>
  <si>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</si>
  <si>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 (тыс. кВт ч)</t>
  </si>
  <si>
    <t>1</t>
  </si>
  <si>
    <t>Поступление в сеть из других организаций:</t>
  </si>
  <si>
    <t>1.1</t>
  </si>
  <si>
    <t>из сетей ПАО "ФСК ЕЭС"</t>
  </si>
  <si>
    <t>1.2</t>
  </si>
  <si>
    <t>от генерирующих компаний и блок-станций:</t>
  </si>
  <si>
    <t>1.2.0</t>
  </si>
  <si>
    <t>30</t>
  </si>
  <si>
    <t>Добавить организацию</t>
  </si>
  <si>
    <t>1.3</t>
  </si>
  <si>
    <t>от несетевых организаций:</t>
  </si>
  <si>
    <t>230</t>
  </si>
  <si>
    <t>1.3.0</t>
  </si>
  <si>
    <t>1.4</t>
  </si>
  <si>
    <t>от смежных сетевых организаций:</t>
  </si>
  <si>
    <t>430</t>
  </si>
  <si>
    <t>1.4.0</t>
  </si>
  <si>
    <t>О</t>
  </si>
  <si>
    <t>1.4.1</t>
  </si>
  <si>
    <t>АО "Региональные электрические сети"</t>
  </si>
  <si>
    <t>5406291470</t>
  </si>
  <si>
    <t>546050001</t>
  </si>
  <si>
    <t>26320181</t>
  </si>
  <si>
    <t>2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</si>
  <si>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</si>
  <si>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</si>
  <si>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</si>
  <si>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</si>
  <si>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</si>
  <si>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</si>
  <si>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</si>
  <si>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</si>
  <si>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</si>
  <si>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</si>
  <si>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</si>
  <si>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</si>
  <si>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</si>
  <si>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</si>
  <si>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</si>
  <si>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</si>
  <si>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</si>
  <si>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</si>
  <si>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энергии, в том числе:</t>
  </si>
  <si>
    <t>700</t>
  </si>
  <si>
    <t>4.1.1</t>
  </si>
  <si>
    <t>потребителям, опосредованно подключенным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</si>
  <si>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</si>
  <si>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</si>
  <si>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</si>
  <si>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</si>
  <si>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</si>
  <si>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</si>
  <si>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</si>
  <si>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</si>
  <si>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740</t>
  </si>
  <si>
    <t>4.3</t>
  </si>
  <si>
    <t>смежным сетевым организациям:</t>
  </si>
  <si>
    <t>750</t>
  </si>
  <si>
    <t>4.3.0</t>
  </si>
  <si>
    <t>4.4</t>
  </si>
  <si>
    <t>населению и приравненным к нему категориям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</si>
  <si>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</si>
  <si>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</si>
  <si>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</si>
  <si>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</si>
  <si>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</si>
  <si>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</si>
  <si>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</si>
  <si>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</si>
  <si>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</si>
  <si>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</si>
  <si>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</si>
  <si>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объем потерь (фактические объемы),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</si>
  <si>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</si>
  <si>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</si>
  <si>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</si>
  <si>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</si>
  <si>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</si>
  <si>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(объемы потерь учтенные в сводном прогнозном балансе)</t>
  </si>
  <si>
    <t>1010</t>
  </si>
  <si>
    <t>10</t>
  </si>
  <si>
    <t>Объем превышения фактических объемов потерь электрической энергии над объемами потерь, учтенными в сводном прогнозном балансе за соответствующий расчетный период</t>
  </si>
  <si>
    <t>1020</t>
  </si>
  <si>
    <t>11</t>
  </si>
  <si>
    <t>Небаланс</t>
  </si>
  <si>
    <t>1030</t>
  </si>
  <si>
    <t>II. Мощность (МВт)</t>
  </si>
  <si>
    <t>12</t>
  </si>
  <si>
    <t>1040</t>
  </si>
  <si>
    <t>12.1</t>
  </si>
  <si>
    <t>1050</t>
  </si>
  <si>
    <t>12.2</t>
  </si>
  <si>
    <t>1060</t>
  </si>
  <si>
    <t>12.2.0</t>
  </si>
  <si>
    <t>12.3</t>
  </si>
  <si>
    <t>1260</t>
  </si>
  <si>
    <t>12.3.0</t>
  </si>
  <si>
    <t>12.4</t>
  </si>
  <si>
    <t>1460</t>
  </si>
  <si>
    <t>12.4.0</t>
  </si>
  <si>
    <t>12.4.1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</si>
  <si>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</si>
  <si>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</si>
  <si>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</si>
  <si>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</si>
  <si>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</si>
  <si>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</si>
  <si>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</si>
  <si>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</si>
  <si>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</si>
  <si>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</si>
  <si>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</si>
  <si>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</si>
  <si>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</si>
  <si>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</si>
  <si>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</si>
  <si>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</si>
  <si>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</si>
  <si>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</si>
  <si>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</si>
  <si>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</si>
  <si>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</si>
  <si>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</si>
  <si>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</si>
  <si>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</si>
  <si>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</si>
  <si>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</si>
  <si>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15.3.0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</si>
  <si>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</si>
  <si>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</si>
  <si>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</si>
  <si>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</si>
  <si>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</si>
  <si>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</si>
  <si>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</si>
  <si>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</si>
  <si>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</si>
  <si>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</si>
  <si>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</si>
  <si>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</si>
  <si>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</si>
  <si>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</si>
  <si>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</si>
  <si>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</si>
  <si>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</si>
  <si>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</si>
  <si>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</si>
  <si>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 (МВт)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</si>
  <si>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</si>
  <si>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</si>
  <si>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</si>
  <si>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</si>
  <si>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</si>
  <si>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</si>
  <si>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</si>
  <si>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</si>
  <si>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</si>
  <si>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 (тыс. кВт ч; МВт)</t>
  </si>
  <si>
    <t>26</t>
  </si>
  <si>
    <t>Полезный отпуск конечным потребителям (тыс. кВт ч):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</si>
  <si>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</si>
  <si>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</si>
  <si>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</si>
  <si>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</si>
  <si>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</si>
  <si>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</si>
  <si>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</si>
  <si>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</si>
  <si>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 (МВт), в том числе:</t>
  </si>
  <si>
    <t>2130</t>
  </si>
  <si>
    <t>26.2.1.1</t>
  </si>
  <si>
    <t>опосредованно подключенным к шинам генераторов (МВт)</t>
  </si>
  <si>
    <t>2140</t>
  </si>
  <si>
    <t>26.2.2</t>
  </si>
  <si>
    <t>компенсация потерь (тыс. кВт ч)</t>
  </si>
  <si>
    <t>2150</t>
  </si>
  <si>
    <t>27</t>
  </si>
  <si>
    <t>Полезный отпуск потребителям ГП, ЭСО (тыс. кВт ч):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</si>
  <si>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</si>
  <si>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</si>
  <si>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</si>
  <si>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</si>
  <si>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</si>
  <si>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</si>
  <si>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</si>
  <si>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</si>
  <si>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</si>
  <si>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</si>
  <si>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</si>
  <si>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</si>
  <si>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</si>
  <si>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</si>
  <si>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</si>
  <si>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</si>
  <si>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</si>
  <si>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</si>
  <si>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</si>
  <si>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</si>
  <si>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</si>
  <si>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</si>
  <si>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</si>
  <si>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</si>
  <si>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</si>
  <si>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</si>
  <si>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</si>
  <si>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</si>
  <si>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</si>
  <si>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</si>
  <si>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</si>
  <si>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</si>
  <si>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</si>
  <si>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</si>
  <si>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</si>
  <si>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</si>
  <si>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</si>
  <si>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</si>
  <si>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</si>
  <si>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</si>
  <si>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</si>
  <si>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</si>
  <si>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</si>
  <si>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</si>
  <si>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</si>
  <si>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</si>
  <si>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</si>
  <si>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</si>
  <si>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</si>
  <si>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</si>
  <si>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</si>
  <si>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 xml:space="preserve"> опосредованно подключенным к шинам генераторов (МВт)</t>
  </si>
  <si>
    <t>2350</t>
  </si>
  <si>
    <t>27.2.2</t>
  </si>
  <si>
    <t>2360</t>
  </si>
  <si>
    <t>28</t>
  </si>
  <si>
    <t>Оплачиваемый сетевыми организациями объем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</si>
  <si>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</si>
  <si>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</si>
  <si>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</si>
  <si>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</si>
  <si>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</si>
  <si>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</si>
  <si>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 (МВт)</t>
  </si>
  <si>
    <t>2400</t>
  </si>
  <si>
    <t>28.2.2</t>
  </si>
  <si>
    <t>2410</t>
  </si>
  <si>
    <t>V. Стоимость услуг (тыс. руб.)</t>
  </si>
  <si>
    <t>29</t>
  </si>
  <si>
    <t>Стоимость услуг, оплачиваемая потребителями (конечными потребителями по прямым договорам и ТСО):</t>
  </si>
  <si>
    <t>2420</t>
  </si>
  <si>
    <t>29.1</t>
  </si>
  <si>
    <t>2430</t>
  </si>
  <si>
    <t>29.2</t>
  </si>
  <si>
    <t>2440</t>
  </si>
  <si>
    <t>29.2.1</t>
  </si>
  <si>
    <t>мощность, в том числе:</t>
  </si>
  <si>
    <t>2450</t>
  </si>
  <si>
    <t>29.2.1.1</t>
  </si>
  <si>
    <t>опосредованно потребителям с шин генераторов</t>
  </si>
  <si>
    <t>2460</t>
  </si>
  <si>
    <t>29.2.2</t>
  </si>
  <si>
    <t>компенсация потерь</t>
  </si>
  <si>
    <t>2470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</si>
  <si>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</si>
  <si>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</si>
  <si>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</si>
  <si>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</si>
  <si>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</si>
  <si>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</si>
  <si>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</si>
  <si>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</si>
  <si>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</si>
  <si>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</si>
  <si>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</si>
  <si>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</si>
  <si>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</si>
  <si>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</si>
  <si>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</si>
  <si>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</si>
  <si>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</si>
  <si>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</si>
  <si>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</si>
  <si>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</si>
  <si>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</si>
  <si>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</si>
  <si>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</si>
  <si>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</si>
  <si>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</si>
  <si>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</si>
  <si>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</si>
  <si>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</si>
  <si>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</si>
  <si>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мощность</t>
  </si>
  <si>
    <t>2610</t>
  </si>
  <si>
    <t>920</t>
  </si>
  <si>
    <t>31.2.2</t>
  </si>
  <si>
    <t>2620</t>
  </si>
  <si>
    <t>910</t>
  </si>
  <si>
    <t>Должностное лицо, ответственное за</t>
  </si>
  <si>
    <t>предоставление статистической информации</t>
  </si>
  <si>
    <t>(должность)</t>
  </si>
  <si>
    <t>(Ф.И.О.)</t>
  </si>
  <si>
    <t>(подпись)</t>
  </si>
  <si>
    <t>(лицо, уполномоченное предоставлять</t>
  </si>
  <si>
    <t>статистическую информацию от имени</t>
  </si>
  <si>
    <t>«____» _________20__ год</t>
  </si>
  <si>
    <t>юридического лица)</t>
  </si>
  <si>
    <t>(номер контактного телефона)</t>
  </si>
  <si>
    <t>(дата составления документа)</t>
  </si>
  <si>
    <t>потери общие</t>
  </si>
  <si>
    <t>строка ф46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</si>
  <si>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</si>
  <si>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</si>
  <si>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</si>
  <si>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</si>
  <si>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</si>
  <si>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</si>
  <si>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</si>
  <si>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</si>
  <si>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</si>
  <si>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</si>
  <si>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</si>
  <si>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</si>
  <si>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</si>
  <si>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отпуск с потерями</t>
  </si>
  <si>
    <t>доля</t>
  </si>
  <si>
    <t>потери собственные</t>
  </si>
  <si>
    <t>собств потребление</t>
  </si>
  <si>
    <t>собств с потерями</t>
  </si>
  <si>
    <t>проверка</t>
  </si>
  <si>
    <t>ООО "Сибирские Энергетические Сети"</t>
  </si>
  <si>
    <t>Генеральный директор</t>
  </si>
  <si>
    <t>Архипенко Дмитрий Витальевич</t>
  </si>
  <si>
    <t>(383)279-78-25</t>
  </si>
  <si>
    <t>I,II,III КВ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</si>
</sst>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#,##0.0000"/>
    <numFmt numFmtId="166" formatCode="#,##0.000000"/>
  </numFmts>
  <fonts count="12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sz val="9"/>
      <color indexed="23"/>
      <name val="Tahoma"/>
      <family val="2"/>
      <charset val="204"/>
    </font>
    <font>
      <sz val="10"/>
      <name val="Tahoma"/>
      <family val="2"/>
      <charset val="204"/>
    </font>
    <font>
      <sz val="9"/>
      <color theme="0"/>
      <name val="Tahoma"/>
      <family val="2"/>
      <charset val="204"/>
    </font>
    <font>
      <b/>
      <sz val="9"/>
      <color indexed="62"/>
      <name val="Tahoma"/>
      <family val="2"/>
      <charset val="204"/>
    </font>
    <font>
      <sz val="11"/>
      <color indexed="22"/>
      <name val="Wingdings 2"/>
      <family val="1"/>
      <charset val="2"/>
    </font>
    <font>
      <sz val="10"/>
      <color theme="0"/>
      <name val="Tahoma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4" fillId="0" borderId="0"/>
    <xf numFmtId="49" fontId="5" fillId="0" borderId="0" applyBorder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51">
    <xf numFmtId="0" fontId="0" fillId="0" borderId="0" xfId="0"/>
    <xf numFmtId="0" fontId="2" fillId="0" borderId="0" xfId="1" applyFont="1" applyAlignment="1" applyProtection="1">
      <alignment vertical="center"/>
    </xf>
    <xf numFmtId="0" fontId="2" fillId="0" borderId="0" xfId="1" applyFont="1" applyAlignment="1" applyProtection="1">
      <alignment horizontal="left" vertical="center" indent="1"/>
    </xf>
    <xf numFmtId="0" fontId="2" fillId="0" borderId="0" xfId="1" applyNumberFormat="1" applyFont="1" applyAlignment="1" applyProtection="1">
      <alignment vertical="center"/>
    </xf>
    <xf numFmtId="0" fontId="2" fillId="0" borderId="0" xfId="2" applyFont="1" applyAlignment="1" applyProtection="1">
      <alignment vertical="center"/>
    </xf>
    <xf numFmtId="49" fontId="2" fillId="0" borderId="0" xfId="1" applyNumberFormat="1" applyFont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3" fillId="0" borderId="0" xfId="1" applyFont="1" applyBorder="1" applyAlignment="1" applyProtection="1">
      <alignment horizontal="right" vertical="center"/>
    </xf>
    <xf numFmtId="0" fontId="3" fillId="0" borderId="0" xfId="1" applyFont="1" applyAlignment="1" applyProtection="1">
      <alignment horizontal="center" vertical="center"/>
    </xf>
    <xf numFmtId="0" fontId="3" fillId="0" borderId="0" xfId="1" applyFont="1" applyFill="1" applyBorder="1" applyAlignment="1" applyProtection="1">
      <alignment horizontal="center" vertical="center"/>
    </xf>
    <xf numFmtId="0" fontId="2" fillId="0" borderId="2" xfId="3" applyFont="1" applyFill="1" applyBorder="1" applyAlignment="1" applyProtection="1">
      <alignment horizontal="left" vertical="center"/>
    </xf>
    <xf numFmtId="0" fontId="2" fillId="0" borderId="1" xfId="1" applyFont="1" applyBorder="1" applyAlignment="1" applyProtection="1">
      <alignment vertical="center"/>
    </xf>
    <xf numFmtId="49" fontId="2" fillId="0" borderId="0" xfId="4" applyFont="1" applyBorder="1" applyAlignment="1">
      <alignment horizontal="right" vertical="center"/>
    </xf>
    <xf numFmtId="0" fontId="2" fillId="0" borderId="5" xfId="1" applyFont="1" applyBorder="1" applyAlignment="1" applyProtection="1">
      <alignment vertical="center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49" fontId="2" fillId="0" borderId="0" xfId="4" applyFont="1" applyAlignment="1" applyProtection="1">
      <alignment vertical="center"/>
    </xf>
    <xf numFmtId="49" fontId="2" fillId="0" borderId="0" xfId="4" applyFont="1" applyBorder="1" applyAlignment="1" applyProtection="1">
      <alignment vertical="center"/>
    </xf>
    <xf numFmtId="49" fontId="2" fillId="0" borderId="5" xfId="4" applyFont="1" applyBorder="1" applyAlignment="1" applyProtection="1">
      <alignment vertical="center"/>
    </xf>
    <xf numFmtId="49" fontId="2" fillId="0" borderId="8" xfId="4" applyNumberFormat="1" applyFont="1" applyBorder="1" applyAlignment="1" applyProtection="1">
      <alignment vertical="center"/>
    </xf>
    <xf numFmtId="49" fontId="2" fillId="3" borderId="4" xfId="4" applyFont="1" applyFill="1" applyBorder="1" applyAlignment="1">
      <alignment vertical="center" wrapText="1"/>
    </xf>
    <xf numFmtId="49" fontId="2" fillId="0" borderId="4" xfId="4" applyFont="1" applyBorder="1" applyAlignment="1">
      <alignment horizontal="center" vertical="center" wrapText="1"/>
    </xf>
    <xf numFmtId="164" fontId="2" fillId="4" borderId="4" xfId="4" applyNumberFormat="1" applyFont="1" applyFill="1" applyBorder="1" applyAlignment="1" applyProtection="1">
      <alignment horizontal="right" vertical="center"/>
    </xf>
    <xf numFmtId="0" fontId="7" fillId="0" borderId="0" xfId="1" applyFont="1" applyProtection="1"/>
    <xf numFmtId="49" fontId="8" fillId="0" borderId="0" xfId="4" applyFont="1" applyBorder="1" applyAlignment="1">
      <alignment horizontal="center" vertical="center" wrapText="1"/>
    </xf>
    <xf numFmtId="49" fontId="2" fillId="0" borderId="4" xfId="4" applyFont="1" applyBorder="1" applyAlignment="1">
      <alignment horizontal="left" vertical="center" wrapText="1" indent="1"/>
    </xf>
    <xf numFmtId="164" fontId="2" fillId="5" borderId="4" xfId="4" applyNumberFormat="1" applyFont="1" applyFill="1" applyBorder="1" applyAlignment="1" applyProtection="1">
      <alignment horizontal="right" vertical="center"/>
      <protection locked="0"/>
    </xf>
    <xf numFmtId="49" fontId="8" fillId="0" borderId="7" xfId="4" applyNumberFormat="1" applyFont="1" applyBorder="1" applyAlignment="1" applyProtection="1">
      <alignment vertical="center"/>
    </xf>
    <xf numFmtId="49" fontId="2" fillId="0" borderId="1" xfId="4" applyFont="1" applyFill="1" applyBorder="1" applyAlignment="1" applyProtection="1">
      <alignment horizontal="left" vertical="center" wrapText="1" indent="1"/>
    </xf>
    <xf numFmtId="49" fontId="8" fillId="0" borderId="1" xfId="4" applyFont="1" applyFill="1" applyBorder="1" applyAlignment="1" applyProtection="1">
      <alignment horizontal="center" vertical="center" wrapText="1"/>
    </xf>
    <xf numFmtId="165" fontId="2" fillId="0" borderId="1" xfId="4" applyNumberFormat="1" applyFont="1" applyFill="1" applyBorder="1" applyAlignment="1" applyProtection="1">
      <alignment horizontal="right" vertical="center"/>
    </xf>
    <xf numFmtId="49" fontId="9" fillId="6" borderId="7" xfId="0" applyNumberFormat="1" applyFont="1" applyFill="1" applyBorder="1" applyAlignment="1" applyProtection="1">
      <alignment horizontal="center" vertical="top"/>
    </xf>
    <xf numFmtId="0" fontId="9" fillId="6" borderId="9" xfId="0" applyFont="1" applyFill="1" applyBorder="1" applyAlignment="1" applyProtection="1">
      <alignment horizontal="left" vertical="center" indent="1"/>
    </xf>
    <xf numFmtId="0" fontId="9" fillId="6" borderId="9" xfId="0" applyFont="1" applyFill="1" applyBorder="1" applyAlignment="1" applyProtection="1">
      <alignment horizontal="center" vertical="top"/>
    </xf>
    <xf numFmtId="0" fontId="9" fillId="6" borderId="10" xfId="0" applyFont="1" applyFill="1" applyBorder="1" applyAlignment="1" applyProtection="1">
      <alignment horizontal="center" vertical="top"/>
    </xf>
    <xf numFmtId="49" fontId="8" fillId="0" borderId="0" xfId="4" applyFont="1" applyBorder="1" applyAlignment="1" applyProtection="1">
      <alignment vertical="center"/>
    </xf>
    <xf numFmtId="0" fontId="10" fillId="7" borderId="0" xfId="6" applyFont="1" applyFill="1" applyBorder="1" applyAlignment="1" applyProtection="1">
      <alignment horizontal="center" vertical="center" wrapText="1"/>
    </xf>
    <xf numFmtId="0" fontId="2" fillId="7" borderId="7" xfId="6" applyFont="1" applyFill="1" applyBorder="1" applyAlignment="1" applyProtection="1">
      <alignment horizontal="left" vertical="center"/>
    </xf>
    <xf numFmtId="0" fontId="0" fillId="8" borderId="8" xfId="7" applyNumberFormat="1" applyFont="1" applyFill="1" applyBorder="1" applyAlignment="1" applyProtection="1">
      <alignment horizontal="left" vertical="center" wrapText="1" indent="2"/>
    </xf>
    <xf numFmtId="0" fontId="2" fillId="0" borderId="7" xfId="4" applyNumberFormat="1" applyFont="1" applyBorder="1" applyAlignment="1">
      <alignment horizontal="center" vertical="center" wrapText="1"/>
    </xf>
    <xf numFmtId="164" fontId="2" fillId="4" borderId="7" xfId="4" applyNumberFormat="1" applyFont="1" applyFill="1" applyBorder="1" applyAlignment="1" applyProtection="1">
      <alignment horizontal="right" vertical="center"/>
    </xf>
    <xf numFmtId="164" fontId="2" fillId="5" borderId="7" xfId="4" applyNumberFormat="1" applyFont="1" applyFill="1" applyBorder="1" applyAlignment="1" applyProtection="1">
      <alignment horizontal="right" vertical="center"/>
      <protection locked="0"/>
    </xf>
    <xf numFmtId="164" fontId="2" fillId="5" borderId="8" xfId="4" applyNumberFormat="1" applyFont="1" applyFill="1" applyBorder="1" applyAlignment="1" applyProtection="1">
      <alignment horizontal="right" vertical="center"/>
      <protection locked="0"/>
    </xf>
    <xf numFmtId="49" fontId="11" fillId="0" borderId="0" xfId="1" applyNumberFormat="1" applyFont="1" applyAlignment="1" applyProtection="1">
      <alignment vertical="center"/>
    </xf>
    <xf numFmtId="49" fontId="8" fillId="0" borderId="0" xfId="4" applyNumberFormat="1" applyFont="1" applyAlignment="1" applyProtection="1">
      <alignment vertical="center"/>
    </xf>
    <xf numFmtId="165" fontId="2" fillId="0" borderId="4" xfId="4" applyNumberFormat="1" applyFont="1" applyFill="1" applyBorder="1" applyAlignment="1" applyProtection="1">
      <alignment horizontal="right" vertical="center"/>
    </xf>
    <xf numFmtId="49" fontId="2" fillId="3" borderId="4" xfId="4" applyFont="1" applyFill="1" applyBorder="1" applyAlignment="1">
      <alignment horizontal="left" vertical="center" wrapText="1"/>
    </xf>
    <xf numFmtId="49" fontId="2" fillId="0" borderId="4" xfId="4" applyFont="1" applyFill="1" applyBorder="1" applyAlignment="1" applyProtection="1">
      <alignment horizontal="center" vertical="center" wrapText="1"/>
    </xf>
    <xf numFmtId="49" fontId="2" fillId="0" borderId="4" xfId="4" applyFont="1" applyBorder="1" applyAlignment="1">
      <alignment horizontal="left" vertical="center" wrapText="1" indent="2"/>
    </xf>
    <xf numFmtId="49" fontId="2" fillId="0" borderId="4" xfId="4" applyFont="1" applyBorder="1" applyAlignment="1">
      <alignment horizontal="left" vertical="center" wrapText="1" indent="3"/>
    </xf>
    <xf numFmtId="0" fontId="9" fillId="6" borderId="7" xfId="0" applyFont="1" applyFill="1" applyBorder="1" applyAlignment="1" applyProtection="1">
      <alignment horizontal="center" vertical="top"/>
    </xf>
    <xf numFmtId="49" fontId="2" fillId="0" borderId="4" xfId="4" applyFont="1" applyFill="1" applyBorder="1" applyAlignment="1" applyProtection="1">
      <alignment horizontal="left" vertical="center" wrapText="1" indent="1"/>
    </xf>
    <xf numFmtId="164" fontId="2" fillId="0" borderId="4" xfId="4" applyNumberFormat="1" applyFont="1" applyFill="1" applyBorder="1" applyAlignment="1" applyProtection="1">
      <alignment horizontal="right" vertical="center"/>
    </xf>
    <xf numFmtId="49" fontId="2" fillId="0" borderId="8" xfId="1" applyNumberFormat="1" applyFont="1" applyBorder="1" applyAlignment="1" applyProtection="1">
      <alignment vertical="center"/>
    </xf>
    <xf numFmtId="164" fontId="2" fillId="5" borderId="4" xfId="1" applyNumberFormat="1" applyFont="1" applyFill="1" applyBorder="1" applyAlignment="1" applyProtection="1">
      <alignment horizontal="right" vertical="center"/>
      <protection locked="0"/>
    </xf>
    <xf numFmtId="164" fontId="2" fillId="4" borderId="4" xfId="1" applyNumberFormat="1" applyFont="1" applyFill="1" applyBorder="1" applyAlignment="1" applyProtection="1">
      <alignment horizontal="right" vertical="center"/>
    </xf>
    <xf numFmtId="164" fontId="2" fillId="4" borderId="4" xfId="8" applyNumberFormat="1" applyFont="1" applyFill="1" applyBorder="1" applyAlignment="1" applyProtection="1">
      <alignment horizontal="right" vertical="center"/>
    </xf>
    <xf numFmtId="49" fontId="2" fillId="0" borderId="4" xfId="4" applyFont="1" applyBorder="1" applyAlignment="1">
      <alignment horizontal="left" vertical="center" wrapText="1" indent="4"/>
    </xf>
    <xf numFmtId="0" fontId="8" fillId="0" borderId="0" xfId="1" applyFont="1" applyBorder="1" applyAlignment="1" applyProtection="1">
      <alignment vertical="center"/>
    </xf>
    <xf numFmtId="0" fontId="2" fillId="0" borderId="5" xfId="1" applyFont="1" applyFill="1" applyBorder="1" applyAlignment="1" applyProtection="1">
      <alignment vertical="center"/>
    </xf>
    <xf numFmtId="164" fontId="2" fillId="5" borderId="4" xfId="8" applyNumberFormat="1" applyFont="1" applyFill="1" applyBorder="1" applyAlignment="1" applyProtection="1">
      <alignment horizontal="right" vertical="center"/>
      <protection locked="0"/>
    </xf>
    <xf numFmtId="164" fontId="2" fillId="5" borderId="4" xfId="1" applyNumberFormat="1" applyFont="1" applyFill="1" applyBorder="1" applyAlignment="1" applyProtection="1">
      <alignment horizontal="right" vertical="center" wrapText="1"/>
      <protection locked="0"/>
    </xf>
    <xf numFmtId="164" fontId="2" fillId="4" borderId="4" xfId="1" applyNumberFormat="1" applyFont="1" applyFill="1" applyBorder="1" applyAlignment="1" applyProtection="1">
      <alignment horizontal="right" vertical="center" wrapText="1"/>
    </xf>
    <xf numFmtId="164" fontId="2" fillId="5" borderId="8" xfId="1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vertical="center"/>
    </xf>
    <xf numFmtId="0" fontId="7" fillId="0" borderId="0" xfId="1" applyFont="1" applyBorder="1" applyAlignment="1" applyProtection="1">
      <alignment horizontal="center" vertical="center"/>
    </xf>
    <xf numFmtId="0" fontId="7" fillId="0" borderId="11" xfId="1" applyFont="1" applyBorder="1" applyProtection="1"/>
    <xf numFmtId="0" fontId="7" fillId="0" borderId="0" xfId="1" applyFont="1" applyBorder="1" applyProtection="1"/>
    <xf numFmtId="0" fontId="7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Alignment="1" applyProtection="1">
      <alignment vertical="center"/>
    </xf>
    <xf numFmtId="0" fontId="0" fillId="0" borderId="13" xfId="0" applyBorder="1"/>
    <xf numFmtId="0" fontId="0" fillId="9" borderId="13" xfId="0" applyFill="1" applyBorder="1"/>
    <xf numFmtId="166" fontId="0" fillId="0" borderId="0" xfId="0" applyNumberFormat="1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2" fillId="0" borderId="0" xfId="2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2" fillId="0" borderId="2" xfId="3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5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49" fontId="2" fillId="0" borderId="0" xfId="4" applyFont="1" applyAlignment="1">
      <alignment vertical="center"/>
    </xf>
    <xf numFmtId="49" fontId="2" fillId="0" borderId="0" xfId="4" applyFont="1" applyBorder="1" applyAlignment="1">
      <alignment vertical="center"/>
    </xf>
    <xf numFmtId="49" fontId="2" fillId="0" borderId="5" xfId="4" applyFont="1" applyBorder="1" applyAlignment="1">
      <alignment vertical="center"/>
    </xf>
    <xf numFmtId="49" fontId="2" fillId="0" borderId="8" xfId="4" applyFont="1" applyBorder="1" applyAlignment="1">
      <alignment vertical="center"/>
    </xf>
    <xf numFmtId="164" fontId="2" fillId="4" borderId="4" xfId="4" applyNumberFormat="1" applyFont="1" applyFill="1" applyBorder="1" applyAlignment="1">
      <alignment horizontal="right" vertical="center"/>
    </xf>
    <xf numFmtId="0" fontId="7" fillId="0" borderId="0" xfId="1" applyFont="1"/>
    <xf numFmtId="49" fontId="8" fillId="0" borderId="7" xfId="4" applyFont="1" applyBorder="1" applyAlignment="1">
      <alignment vertical="center"/>
    </xf>
    <xf numFmtId="49" fontId="2" fillId="0" borderId="1" xfId="4" applyFont="1" applyBorder="1" applyAlignment="1">
      <alignment horizontal="left" vertical="center" wrapText="1" indent="1"/>
    </xf>
    <xf numFmtId="49" fontId="8" fillId="0" borderId="1" xfId="4" applyFont="1" applyBorder="1" applyAlignment="1">
      <alignment horizontal="center" vertical="center" wrapText="1"/>
    </xf>
    <xf numFmtId="165" fontId="2" fillId="0" borderId="1" xfId="4" applyNumberFormat="1" applyFont="1" applyBorder="1" applyAlignment="1">
      <alignment horizontal="right" vertical="center"/>
    </xf>
    <xf numFmtId="49" fontId="9" fillId="6" borderId="7" xfId="0" applyNumberFormat="1" applyFont="1" applyFill="1" applyBorder="1" applyAlignment="1">
      <alignment horizontal="center" vertical="top"/>
    </xf>
    <xf numFmtId="0" fontId="9" fillId="6" borderId="9" xfId="0" applyFont="1" applyFill="1" applyBorder="1" applyAlignment="1">
      <alignment horizontal="left" vertical="center" indent="1"/>
    </xf>
    <xf numFmtId="0" fontId="9" fillId="6" borderId="9" xfId="0" applyFont="1" applyFill="1" applyBorder="1" applyAlignment="1">
      <alignment horizontal="center" vertical="top"/>
    </xf>
    <xf numFmtId="0" fontId="9" fillId="6" borderId="10" xfId="0" applyFont="1" applyFill="1" applyBorder="1" applyAlignment="1">
      <alignment horizontal="center" vertical="top"/>
    </xf>
    <xf numFmtId="49" fontId="8" fillId="0" borderId="0" xfId="4" applyFont="1" applyBorder="1" applyAlignment="1">
      <alignment vertical="center"/>
    </xf>
    <xf numFmtId="0" fontId="10" fillId="7" borderId="0" xfId="6" applyFont="1" applyFill="1" applyAlignment="1">
      <alignment horizontal="center" vertical="center" wrapText="1"/>
    </xf>
    <xf numFmtId="0" fontId="2" fillId="7" borderId="7" xfId="6" applyFont="1" applyFill="1" applyBorder="1" applyAlignment="1">
      <alignment horizontal="left" vertical="center"/>
    </xf>
    <xf numFmtId="0" fontId="0" fillId="8" borderId="8" xfId="7" applyFont="1" applyFill="1" applyBorder="1" applyAlignment="1">
      <alignment horizontal="left" vertical="center" wrapText="1" indent="2"/>
    </xf>
    <xf numFmtId="164" fontId="2" fillId="4" borderId="7" xfId="4" applyNumberFormat="1" applyFont="1" applyFill="1" applyBorder="1" applyAlignment="1">
      <alignment horizontal="right" vertical="center"/>
    </xf>
    <xf numFmtId="49" fontId="11" fillId="0" borderId="0" xfId="1" applyNumberFormat="1" applyFont="1" applyAlignment="1">
      <alignment vertical="center"/>
    </xf>
    <xf numFmtId="49" fontId="8" fillId="0" borderId="0" xfId="4" applyFont="1" applyAlignment="1">
      <alignment vertical="center"/>
    </xf>
    <xf numFmtId="165" fontId="2" fillId="0" borderId="4" xfId="4" applyNumberFormat="1" applyFont="1" applyBorder="1" applyAlignment="1">
      <alignment horizontal="right" vertical="center"/>
    </xf>
    <xf numFmtId="0" fontId="9" fillId="6" borderId="7" xfId="0" applyFont="1" applyFill="1" applyBorder="1" applyAlignment="1">
      <alignment horizontal="center" vertical="top"/>
    </xf>
    <xf numFmtId="164" fontId="2" fillId="0" borderId="4" xfId="4" applyNumberFormat="1" applyFont="1" applyBorder="1" applyAlignment="1">
      <alignment horizontal="right" vertical="center"/>
    </xf>
    <xf numFmtId="49" fontId="2" fillId="0" borderId="8" xfId="1" applyNumberFormat="1" applyFont="1" applyBorder="1" applyAlignment="1">
      <alignment vertical="center"/>
    </xf>
    <xf numFmtId="164" fontId="2" fillId="4" borderId="4" xfId="1" applyNumberFormat="1" applyFont="1" applyFill="1" applyBorder="1" applyAlignment="1">
      <alignment horizontal="right" vertical="center"/>
    </xf>
    <xf numFmtId="164" fontId="2" fillId="4" borderId="4" xfId="8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164" fontId="2" fillId="4" borderId="4" xfId="1" applyNumberFormat="1" applyFont="1" applyFill="1" applyBorder="1" applyAlignment="1">
      <alignment horizontal="righ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1" xfId="1" applyFont="1" applyBorder="1"/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7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12" xfId="1" applyFont="1" applyBorder="1" applyAlignment="1" applyProtection="1">
      <alignment horizontal="center" vertical="center"/>
    </xf>
    <xf numFmtId="0" fontId="3" fillId="0" borderId="1" xfId="3" applyFont="1" applyFill="1" applyBorder="1" applyAlignment="1" applyProtection="1">
      <alignment horizontal="left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6" xfId="1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49" fontId="2" fillId="2" borderId="7" xfId="4" applyFont="1" applyFill="1" applyBorder="1" applyAlignment="1">
      <alignment horizontal="center" vertical="center"/>
    </xf>
    <xf numFmtId="49" fontId="2" fillId="2" borderId="9" xfId="4" applyFont="1" applyFill="1" applyBorder="1" applyAlignment="1">
      <alignment horizontal="center" vertical="center"/>
    </xf>
    <xf numFmtId="49" fontId="2" fillId="2" borderId="10" xfId="4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3" fillId="0" borderId="1" xfId="3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" xfId="5" applyFont="1" applyBorder="1" applyAlignment="1">
      <alignment horizontal="center" vertical="center" wrapText="1"/>
    </xf>
    <xf numFmtId="0" fontId="2" fillId="0" borderId="7" xfId="5" applyFont="1" applyBorder="1" applyAlignment="1">
      <alignment horizontal="center" vertical="center" wrapText="1"/>
    </xf>
    <xf numFmtId="0" fontId="2" fillId="0" borderId="3" xfId="5" applyFont="1" applyBorder="1" applyAlignment="1">
      <alignment horizontal="center" vertical="center" wrapText="1"/>
    </xf>
  </cellXfs>
  <cellStyles count="9">
    <cellStyle name="Обычный" xfId="0" builtinId="0"/>
    <cellStyle name="Обычный 10" xfId="4" xr:uid="{00000000-0005-0000-0000-000001000000}"/>
    <cellStyle name="Обычный_MINENERGO.340.PRIL79(v0.1)" xfId="6" xr:uid="{00000000-0005-0000-0000-000002000000}"/>
    <cellStyle name="Обычный_ЖКУ_проект3" xfId="7" xr:uid="{00000000-0005-0000-0000-000003000000}"/>
    <cellStyle name="Обычный_Полезный отпуск электроэнергии и мощности, реализуемой по нерегулируемым ценам" xfId="2" xr:uid="{00000000-0005-0000-0000-000004000000}"/>
    <cellStyle name="Обычный_Полезный отпуск электроэнергии и мощности, реализуемой по регулируемым ценам" xfId="1" xr:uid="{00000000-0005-0000-0000-000005000000}"/>
    <cellStyle name="Обычный_Продажа" xfId="8" xr:uid="{00000000-0005-0000-0000-000006000000}"/>
    <cellStyle name="Обычный_Сведения об отпуске (передаче) электроэнергии потребителям распределительными сетевыми организациями" xfId="5" xr:uid="{00000000-0005-0000-0000-000007000000}"/>
    <cellStyle name="Обычный_Шаблон по источникам для Модуля Реестр (2)" xfId="3" xr:uid="{00000000-0005-0000-0000-00000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&#1056;&#1072;&#1073;&#1086;&#1095;&#1080;&#1081;%20&#1089;&#1090;&#1086;&#1083;/&#1056;&#1072;&#1073;&#1086;&#1090;&#1072;1/&#1056;&#1040;&#1041;&#1054;&#1063;&#1040;&#1071;/&#1056;&#1072;&#1089;&#1087;&#1088;&#1077;&#1076;&#1077;&#1083;&#1077;&#1085;&#1080;&#1077;/2020/1.&#1071;&#1085;&#1074;&#1072;&#1088;&#1100;%202020/&#1088;&#1101;&#1089;/46EP.STX/46EP.STX(v1.0)%20%20&#1103;&#1085;&#1074;&#1072;&#1088;&#1100;%202020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9.%20&#1057;&#1077;&#1085;&#1090;&#1103;&#1073;&#1088;&#1100;%202022/&#1088;&#1101;&#1089;/46EP.STX/46EP.STX(v1.0)%20&#1089;&#1077;&#1085;&#1090;&#1103;&#1073;&#1088;&#1100;%20%2022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1.%20&#1071;&#1085;&#1074;&#1072;&#1088;&#1100;%202022/&#1088;&#1101;&#1089;/46EP.STX/46EP.STX(v1.0)%20&#1103;&#1085;&#1074;&#1072;&#1088;&#1100;%2022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2.%20&#1060;&#1077;&#1074;&#1088;&#1072;&#1083;&#1100;%202022/&#1088;&#1101;&#1089;/46EP.STX/46EP.STX(v1.0)%20&#1092;&#1077;&#1074;&#1088;&#1072;&#1083;&#1100;%2022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3.%20&#1052;&#1072;&#1088;&#1090;%202022/&#1088;&#1101;&#1089;/46EP.STX/46EP.STX(v1.0)%20&#1084;&#1072;&#1088;&#1090;%2022.xlsb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4.%20&#1040;&#1087;&#1088;&#1077;&#1083;&#1100;%202022/&#1088;&#1101;&#1089;/46EP.STX/46EP.STX(v1.0)%20&#1072;&#1087;&#1088;&#1077;&#1083;&#1100;%2022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5.%20&#1052;&#1072;&#1081;%202022/&#1088;&#1101;&#1089;/46EP.STX/46EP.STX(v1.0)%20&#1084;&#1072;&#1081;%20%2022.xls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6.%20&#1048;&#1102;&#1085;&#1100;%202022/&#1088;&#1101;&#1089;/46EP.STX/46EP.STX(v1.0)%20&#1080;&#1102;&#1085;&#1100;%20%2022.xlsb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7.%20&#1048;&#1102;&#1083;&#1100;%202022/&#1088;&#1101;&#1089;/46EP.STX/46EP.STX(v1.0)%20&#1080;&#1102;&#1083;&#1100;%20%2022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58;&#1050;/Desktop/&#1056;&#1072;&#1073;&#1086;&#1090;&#1072;1/&#1056;&#1040;&#1041;&#1054;&#1063;&#1040;&#1071;/&#1056;&#1072;&#1089;&#1087;&#1088;&#1077;&#1076;&#1077;&#1083;&#1077;&#1085;&#1080;&#1077;/2022/8.%20&#1040;&#1074;&#1075;&#1091;&#1089;&#1090;%202022/&#1088;&#1101;&#1089;/46EP.STX/46EP.STX(v1.0)%20&#1072;&#1074;&#1075;&#1091;&#1089;&#1090;%20%202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 refreshError="1">
        <row r="15">
          <cell r="G15" t="str">
            <v>ООО "Сибирские Энергетические Сети"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/>
      <sheetData sheetId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Отпуск ЭЭ сет организациями"/>
      <sheetName val="Комментарии"/>
      <sheetName val="Проверка"/>
      <sheetName val="Statistic"/>
      <sheetName val="TEHSHEET"/>
      <sheetName val="et_union"/>
      <sheetName val="AllSheetsInThisWorkbook"/>
      <sheetName val="mod_01"/>
      <sheetName val="mod_11"/>
      <sheetName val="modComm"/>
      <sheetName val="modListProv"/>
      <sheetName val="modButton"/>
      <sheetName val="modInstruction"/>
      <sheetName val="modHTTP"/>
      <sheetName val="REESTR_ORG"/>
      <sheetName val="REESTR_FIL"/>
      <sheetName val="REESTR_MO"/>
      <sheetName val="REESTR_EGRUL"/>
      <sheetName val="modfrmRegion"/>
      <sheetName val="modfrmReestr"/>
      <sheetName val="modfrmFindEGRUL"/>
      <sheetName val="modfrmCheckUpdates"/>
      <sheetName val="modReestr"/>
      <sheetName val="modUpdTemplMain"/>
      <sheetName val="modHyperlink"/>
      <sheetName val="modClassifierValidate"/>
    </sheetNames>
    <sheetDataSet>
      <sheetData sheetId="0" refreshError="1"/>
      <sheetData sheetId="1" refreshError="1"/>
      <sheetData sheetId="2">
        <row r="44">
          <cell r="G44" t="str">
            <v>Архипенко Дмитрий Витальевич</v>
          </cell>
        </row>
        <row r="45">
          <cell r="G45" t="str">
            <v>Генеральный директор</v>
          </cell>
        </row>
        <row r="46">
          <cell r="G46" t="str">
            <v>(383)279-78-25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Y181"/>
  <sheetViews>
    <sheetView tabSelected="1" topLeftCell="C7" workbookViewId="0">
      <selection activeCell="K9" sqref="K9"/>
    </sheetView>
  </sheetViews>
  <sheetFormatPr defaultRowHeight="11.25" x14ac:dyDescent="0.25"/>
  <cols>
    <col min="1" max="2" width="9.140625" style="1" hidden="1" customWidth="1"/>
    <col min="3" max="3" width="4.140625" style="1" customWidth="1"/>
    <col min="4" max="4" width="9.140625" style="1" customWidth="1"/>
    <col min="5" max="5" width="65.42578125" style="1" customWidth="1"/>
    <col min="6" max="6" width="6.7109375" style="1" customWidth="1"/>
    <col min="7" max="11" width="15.7109375" style="1" customWidth="1"/>
    <col min="12" max="12" width="6.7109375" style="1" hidden="1" customWidth="1"/>
    <col min="13" max="16" width="15.7109375" style="1" hidden="1" customWidth="1"/>
    <col min="17" max="27" width="11.7109375" style="1" hidden="1" customWidth="1"/>
    <col min="28" max="35" width="11.7109375" style="1" customWidth="1"/>
    <col min="36" max="16384" width="9.140625" style="1"/>
  </cols>
  <sheetData>
    <row r="1" spans="1:77" hidden="1" x14ac:dyDescent="0.25">
      <c r="S1" s="2"/>
      <c r="T1" s="2"/>
      <c r="U1" s="2"/>
      <c r="V1" s="2"/>
      <c r="Y1" s="2"/>
      <c r="AN1" s="2"/>
      <c r="AO1" s="2"/>
      <c r="AP1" s="2"/>
      <c r="BC1" s="2"/>
      <c r="BF1" s="2"/>
      <c r="BI1" s="2"/>
      <c r="BJ1" s="2"/>
      <c r="BX1" s="2"/>
      <c r="BY1" s="2"/>
    </row>
    <row r="2" spans="1:77" hidden="1" x14ac:dyDescent="0.25"/>
    <row r="3" spans="1:77" hidden="1" x14ac:dyDescent="0.25"/>
    <row r="4" spans="1:77" hidden="1" x14ac:dyDescent="0.25">
      <c r="A4" s="3"/>
      <c r="F4" s="4"/>
      <c r="G4" s="4"/>
      <c r="H4" s="4"/>
      <c r="I4" s="4"/>
      <c r="J4" s="4"/>
      <c r="K4" s="4"/>
      <c r="M4" s="4"/>
      <c r="N4" s="4"/>
      <c r="O4" s="4"/>
      <c r="P4" s="4"/>
      <c r="Q4" s="4"/>
    </row>
    <row r="5" spans="1:77" hidden="1" x14ac:dyDescent="0.25">
      <c r="A5" s="5"/>
      <c r="F5" s="1" t="s">
        <v>0</v>
      </c>
      <c r="G5" s="1" t="s">
        <v>1</v>
      </c>
      <c r="H5" s="1" t="s">
        <v>2</v>
      </c>
      <c r="I5" s="1" t="s">
        <v>3</v>
      </c>
      <c r="J5" s="1" t="s">
        <v>4</v>
      </c>
      <c r="K5" s="1" t="s">
        <v>5</v>
      </c>
      <c r="L5" s="1" t="s">
        <v>6</v>
      </c>
      <c r="M5" s="1" t="s">
        <v>7</v>
      </c>
      <c r="N5" s="1" t="s">
        <v>7</v>
      </c>
      <c r="O5" s="1" t="s">
        <v>8</v>
      </c>
      <c r="P5" s="1" t="s">
        <v>9</v>
      </c>
      <c r="Q5" s="1" t="s">
        <v>10</v>
      </c>
    </row>
    <row r="6" spans="1:77" hidden="1" x14ac:dyDescent="0.25">
      <c r="A6" s="5"/>
    </row>
    <row r="7" spans="1:77" ht="12" customHeight="1" x14ac:dyDescent="0.25">
      <c r="A7" s="5"/>
      <c r="D7" s="6"/>
      <c r="E7" s="6"/>
      <c r="F7" s="6"/>
      <c r="G7" s="6"/>
      <c r="H7" s="6"/>
      <c r="I7" s="6"/>
      <c r="J7" s="6"/>
      <c r="K7" s="7"/>
      <c r="Q7" s="8"/>
    </row>
    <row r="8" spans="1:77" ht="22.5" customHeight="1" x14ac:dyDescent="0.25">
      <c r="A8" s="5"/>
      <c r="D8" s="133" t="s">
        <v>11</v>
      </c>
      <c r="E8" s="133"/>
      <c r="F8" s="9"/>
      <c r="G8" s="9"/>
      <c r="H8" s="9"/>
      <c r="I8" s="9"/>
      <c r="J8" s="9"/>
      <c r="K8" s="9" t="s">
        <v>356</v>
      </c>
      <c r="L8" s="9"/>
      <c r="M8" s="9"/>
      <c r="N8" s="9"/>
      <c r="O8" s="9"/>
      <c r="P8" s="9"/>
      <c r="Q8" s="9"/>
    </row>
    <row r="9" spans="1:77" x14ac:dyDescent="0.25">
      <c r="A9" s="5"/>
      <c r="D9" s="10" t="s">
        <v>352</v>
      </c>
      <c r="E9" s="10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77" ht="12" customHeight="1" x14ac:dyDescent="0.25">
      <c r="D10" s="11"/>
      <c r="E10" s="11"/>
      <c r="F10" s="6"/>
      <c r="G10" s="6"/>
      <c r="H10" s="6"/>
      <c r="I10" s="6"/>
      <c r="K10" s="12" t="s">
        <v>12</v>
      </c>
    </row>
    <row r="11" spans="1:77" ht="15" customHeight="1" x14ac:dyDescent="0.25">
      <c r="C11" s="6"/>
      <c r="D11" s="134" t="s">
        <v>13</v>
      </c>
      <c r="E11" s="136" t="s">
        <v>14</v>
      </c>
      <c r="F11" s="136" t="s">
        <v>15</v>
      </c>
      <c r="G11" s="136" t="s">
        <v>16</v>
      </c>
      <c r="H11" s="136" t="s">
        <v>17</v>
      </c>
      <c r="I11" s="136"/>
      <c r="J11" s="136"/>
      <c r="K11" s="138"/>
      <c r="L11" s="13"/>
    </row>
    <row r="12" spans="1:77" ht="15" customHeight="1" x14ac:dyDescent="0.25">
      <c r="C12" s="6"/>
      <c r="D12" s="135"/>
      <c r="E12" s="137"/>
      <c r="F12" s="137"/>
      <c r="G12" s="137"/>
      <c r="H12" s="14" t="s">
        <v>18</v>
      </c>
      <c r="I12" s="14" t="s">
        <v>19</v>
      </c>
      <c r="J12" s="14" t="s">
        <v>20</v>
      </c>
      <c r="K12" s="15" t="s">
        <v>21</v>
      </c>
      <c r="L12" s="13"/>
    </row>
    <row r="13" spans="1:77" ht="12" customHeight="1" x14ac:dyDescent="0.25">
      <c r="D13" s="16">
        <v>0</v>
      </c>
      <c r="E13" s="16">
        <v>1</v>
      </c>
      <c r="F13" s="16">
        <v>2</v>
      </c>
      <c r="G13" s="16">
        <v>3</v>
      </c>
      <c r="H13" s="16">
        <v>4</v>
      </c>
      <c r="I13" s="16">
        <v>5</v>
      </c>
      <c r="J13" s="16">
        <v>6</v>
      </c>
      <c r="K13" s="16">
        <v>7</v>
      </c>
    </row>
    <row r="14" spans="1:77" s="17" customFormat="1" ht="15" customHeight="1" x14ac:dyDescent="0.25">
      <c r="C14" s="18"/>
      <c r="D14" s="139" t="s">
        <v>22</v>
      </c>
      <c r="E14" s="140"/>
      <c r="F14" s="140"/>
      <c r="G14" s="140"/>
      <c r="H14" s="140"/>
      <c r="I14" s="140"/>
      <c r="J14" s="140"/>
      <c r="K14" s="141"/>
      <c r="L14" s="19"/>
    </row>
    <row r="15" spans="1:77" s="17" customFormat="1" ht="15" customHeight="1" x14ac:dyDescent="0.2">
      <c r="C15" s="18"/>
      <c r="D15" s="20" t="s">
        <v>23</v>
      </c>
      <c r="E15" s="21" t="s">
        <v>24</v>
      </c>
      <c r="F15" s="22">
        <v>10</v>
      </c>
      <c r="G15" s="23">
        <f>SUM(H15:K15)</f>
        <v>18436.059999999998</v>
      </c>
      <c r="H15" s="23">
        <f>H16+H17+H20+H23</f>
        <v>0</v>
      </c>
      <c r="I15" s="23">
        <f>I16+I17+I20+I23</f>
        <v>18436.059999999998</v>
      </c>
      <c r="J15" s="23">
        <f>J16+J17+J20+J23</f>
        <v>0</v>
      </c>
      <c r="K15" s="23">
        <f>K16+K17+K20+K23</f>
        <v>0</v>
      </c>
      <c r="L15" s="19"/>
      <c r="M15" s="24"/>
      <c r="P15" s="25">
        <v>10</v>
      </c>
    </row>
    <row r="16" spans="1:77" s="17" customFormat="1" ht="15" customHeight="1" x14ac:dyDescent="0.2">
      <c r="C16" s="18"/>
      <c r="D16" s="20" t="s">
        <v>25</v>
      </c>
      <c r="E16" s="26" t="s">
        <v>26</v>
      </c>
      <c r="F16" s="22">
        <v>20</v>
      </c>
      <c r="G16" s="23">
        <f t="shared" ref="G16:G132" si="0">SUM(H16:K16)</f>
        <v>0</v>
      </c>
      <c r="H16" s="27"/>
      <c r="I16" s="27"/>
      <c r="J16" s="27"/>
      <c r="K16" s="27"/>
      <c r="L16" s="19"/>
      <c r="M16" s="24"/>
      <c r="P16" s="25">
        <v>20</v>
      </c>
    </row>
    <row r="17" spans="3:16" s="17" customFormat="1" ht="12.75" x14ac:dyDescent="0.2">
      <c r="C17" s="18"/>
      <c r="D17" s="20" t="s">
        <v>27</v>
      </c>
      <c r="E17" s="26" t="s">
        <v>28</v>
      </c>
      <c r="F17" s="22">
        <v>30</v>
      </c>
      <c r="G17" s="23">
        <f t="shared" si="0"/>
        <v>0</v>
      </c>
      <c r="H17" s="23">
        <f>SUM(H18:H19)</f>
        <v>0</v>
      </c>
      <c r="I17" s="23">
        <f>SUM(I18:I19)</f>
        <v>0</v>
      </c>
      <c r="J17" s="23">
        <f>SUM(J18:J19)</f>
        <v>0</v>
      </c>
      <c r="K17" s="23">
        <f>SUM(K18:K19)</f>
        <v>0</v>
      </c>
      <c r="L17" s="19"/>
      <c r="M17" s="24"/>
      <c r="P17" s="25">
        <v>30</v>
      </c>
    </row>
    <row r="18" spans="3:16" s="17" customFormat="1" ht="12.75" x14ac:dyDescent="0.2">
      <c r="C18" s="18"/>
      <c r="D18" s="28" t="s">
        <v>29</v>
      </c>
      <c r="E18" s="29"/>
      <c r="F18" s="30" t="s">
        <v>30</v>
      </c>
      <c r="G18" s="31"/>
      <c r="H18" s="31"/>
      <c r="I18" s="31"/>
      <c r="J18" s="31"/>
      <c r="K18" s="31"/>
      <c r="L18" s="19"/>
      <c r="M18" s="24"/>
      <c r="P18" s="25"/>
    </row>
    <row r="19" spans="3:16" s="17" customFormat="1" ht="12.75" x14ac:dyDescent="0.2">
      <c r="C19" s="18"/>
      <c r="D19" s="32"/>
      <c r="E19" s="33" t="s">
        <v>31</v>
      </c>
      <c r="F19" s="34"/>
      <c r="G19" s="34"/>
      <c r="H19" s="34"/>
      <c r="I19" s="34"/>
      <c r="J19" s="34"/>
      <c r="K19" s="35"/>
      <c r="L19" s="19"/>
      <c r="M19" s="24"/>
      <c r="P19" s="36"/>
    </row>
    <row r="20" spans="3:16" s="17" customFormat="1" ht="12.75" x14ac:dyDescent="0.2">
      <c r="C20" s="18"/>
      <c r="D20" s="20" t="s">
        <v>32</v>
      </c>
      <c r="E20" s="26" t="s">
        <v>33</v>
      </c>
      <c r="F20" s="22" t="s">
        <v>34</v>
      </c>
      <c r="G20" s="23">
        <f t="shared" si="0"/>
        <v>0</v>
      </c>
      <c r="H20" s="23">
        <f>SUM(H21:H22)</f>
        <v>0</v>
      </c>
      <c r="I20" s="23">
        <f>SUM(I21:I22)</f>
        <v>0</v>
      </c>
      <c r="J20" s="23">
        <f>SUM(J21:J22)</f>
        <v>0</v>
      </c>
      <c r="K20" s="23">
        <f>SUM(K21:K22)</f>
        <v>0</v>
      </c>
      <c r="L20" s="19"/>
      <c r="M20" s="24"/>
      <c r="P20" s="36"/>
    </row>
    <row r="21" spans="3:16" s="17" customFormat="1" ht="12.75" x14ac:dyDescent="0.2">
      <c r="C21" s="18"/>
      <c r="D21" s="28" t="s">
        <v>35</v>
      </c>
      <c r="E21" s="29"/>
      <c r="F21" s="30" t="s">
        <v>34</v>
      </c>
      <c r="G21" s="31"/>
      <c r="H21" s="31"/>
      <c r="I21" s="31"/>
      <c r="J21" s="31"/>
      <c r="K21" s="31"/>
      <c r="L21" s="19"/>
      <c r="M21" s="24"/>
      <c r="P21" s="25"/>
    </row>
    <row r="22" spans="3:16" s="17" customFormat="1" ht="12.75" x14ac:dyDescent="0.2">
      <c r="C22" s="18"/>
      <c r="D22" s="32"/>
      <c r="E22" s="33" t="s">
        <v>31</v>
      </c>
      <c r="F22" s="34"/>
      <c r="G22" s="34"/>
      <c r="H22" s="34"/>
      <c r="I22" s="34"/>
      <c r="J22" s="34"/>
      <c r="K22" s="35"/>
      <c r="L22" s="19"/>
      <c r="M22" s="24"/>
      <c r="P22" s="36"/>
    </row>
    <row r="23" spans="3:16" s="17" customFormat="1" ht="12.75" x14ac:dyDescent="0.2">
      <c r="C23" s="18"/>
      <c r="D23" s="20" t="s">
        <v>36</v>
      </c>
      <c r="E23" s="26" t="s">
        <v>37</v>
      </c>
      <c r="F23" s="22" t="s">
        <v>38</v>
      </c>
      <c r="G23" s="23">
        <f t="shared" si="0"/>
        <v>18436.059999999998</v>
      </c>
      <c r="H23" s="23">
        <f>SUM(H24:H26)</f>
        <v>0</v>
      </c>
      <c r="I23" s="23">
        <f>SUM(I24:I26)</f>
        <v>18436.059999999998</v>
      </c>
      <c r="J23" s="23">
        <f>SUM(J24:J26)</f>
        <v>0</v>
      </c>
      <c r="K23" s="23">
        <f>SUM(K24:K26)</f>
        <v>0</v>
      </c>
      <c r="L23" s="19"/>
      <c r="M23" s="24"/>
      <c r="P23" s="25">
        <v>40</v>
      </c>
    </row>
    <row r="24" spans="3:16" s="17" customFormat="1" ht="12.75" x14ac:dyDescent="0.2">
      <c r="C24" s="18"/>
      <c r="D24" s="28" t="s">
        <v>39</v>
      </c>
      <c r="E24" s="29"/>
      <c r="F24" s="30" t="s">
        <v>38</v>
      </c>
      <c r="G24" s="31"/>
      <c r="H24" s="31"/>
      <c r="I24" s="31"/>
      <c r="J24" s="31"/>
      <c r="K24" s="31"/>
      <c r="L24" s="19"/>
      <c r="M24" s="24"/>
      <c r="P24" s="25"/>
    </row>
    <row r="25" spans="3:16" s="17" customFormat="1" ht="15" x14ac:dyDescent="0.25">
      <c r="C25" s="37" t="s">
        <v>40</v>
      </c>
      <c r="D25" s="38" t="s">
        <v>41</v>
      </c>
      <c r="E25" s="39" t="s">
        <v>42</v>
      </c>
      <c r="F25" s="40">
        <v>431</v>
      </c>
      <c r="G25" s="41">
        <f>SUM(H25:K25)</f>
        <v>18436.059999999998</v>
      </c>
      <c r="H25" s="42">
        <f>Лист1!H25+'Испр 2'!H25+Лист3!H25+Лист4!H25+Лист5!H25+Лист6!H25+Лист7!H25+Лист8!H25+Лист9!H25+Лист10!H25+Лист11!H25+Лист12!H25</f>
        <v>0</v>
      </c>
      <c r="I25" s="42">
        <f>Лист1!I25+'Испр 2'!I25+Лист3!I25+Лист4!I25+Лист5!I25+Лист6!I25+Лист7!I25+Лист8!I25+Лист9!I25+Лист10!I25+Лист11!I25+Лист12!I25</f>
        <v>18436.059999999998</v>
      </c>
      <c r="J25" s="42">
        <f>Лист1!J25+'Испр 2'!J25+Лист3!J25+Лист4!J25+Лист5!J25+Лист6!J25+Лист7!J25+Лист8!J25+Лист9!J25+Лист10!J25+Лист11!J25+Лист12!J25</f>
        <v>0</v>
      </c>
      <c r="K25" s="42">
        <f>Лист1!K25+'Испр 2'!K25+Лист3!K25+Лист4!K25+Лист5!K25+Лист6!K25+Лист7!K25+Лист8!K25+Лист9!K25+Лист10!K25+Лист11!K25+Лист12!K25</f>
        <v>0</v>
      </c>
      <c r="L25" s="19"/>
      <c r="M25" s="44"/>
      <c r="N25" s="45"/>
      <c r="O25" s="45"/>
    </row>
    <row r="26" spans="3:16" s="17" customFormat="1" ht="12.75" x14ac:dyDescent="0.2">
      <c r="C26" s="18"/>
      <c r="D26" s="32"/>
      <c r="E26" s="33" t="s">
        <v>31</v>
      </c>
      <c r="F26" s="34"/>
      <c r="G26" s="34"/>
      <c r="H26" s="34"/>
      <c r="I26" s="34"/>
      <c r="J26" s="34"/>
      <c r="K26" s="35"/>
      <c r="L26" s="19"/>
      <c r="M26" s="24"/>
      <c r="P26" s="25"/>
    </row>
    <row r="27" spans="3:16" s="17" customFormat="1" ht="12.75" x14ac:dyDescent="0.2">
      <c r="C27" s="18"/>
      <c r="D27" s="20" t="s">
        <v>46</v>
      </c>
      <c r="E27" s="21" t="s">
        <v>47</v>
      </c>
      <c r="F27" s="22" t="s">
        <v>48</v>
      </c>
      <c r="G27" s="23">
        <f t="shared" si="0"/>
        <v>17228.210861233732</v>
      </c>
      <c r="H27" s="23">
        <f>H29+H30+H31</f>
        <v>0</v>
      </c>
      <c r="I27" s="23">
        <f>I28+I30+I31</f>
        <v>0</v>
      </c>
      <c r="J27" s="23">
        <f>J28+J29+J31</f>
        <v>16957.467060602929</v>
      </c>
      <c r="K27" s="23">
        <f>K28+K29+K30</f>
        <v>270.74380063080372</v>
      </c>
      <c r="L27" s="19"/>
      <c r="M27" s="24"/>
      <c r="P27" s="25">
        <v>50</v>
      </c>
    </row>
    <row r="28" spans="3:16" s="17" customFormat="1" ht="12.75" x14ac:dyDescent="0.2">
      <c r="C28" s="18"/>
      <c r="D28" s="20" t="s">
        <v>49</v>
      </c>
      <c r="E28" s="26" t="s">
        <v>18</v>
      </c>
      <c r="F28" s="22" t="s">
        <v>50</v>
      </c>
      <c r="G28" s="23">
        <f t="shared" si="0"/>
        <v>0</v>
      </c>
      <c r="H28" s="46"/>
      <c r="I28" s="42">
        <f>Лист1!I28+'Испр 2'!I28+Лист3!I28+Лист4!I28+Лист5!I28+Лист6!I28+Лист7!I28+Лист8!I28+Лист9!I28+Лист10!I28+Лист11!I28+Лист12!I28</f>
        <v>0</v>
      </c>
      <c r="J28" s="42">
        <f>Лист1!J28+'Испр 2'!J28+Лист3!J28+Лист4!J28+Лист5!J28+Лист6!J28+Лист7!J28+Лист8!J28+Лист9!J28+Лист10!J28+Лист11!J28+Лист12!J28</f>
        <v>0</v>
      </c>
      <c r="K28" s="42">
        <f>Лист1!K28+'Испр 2'!K28+Лист3!K28+Лист4!K28+Лист5!K28+Лист6!K28+Лист7!K28+Лист8!K28+Лист9!K28+Лист10!K28+Лист11!K28+Лист12!K28</f>
        <v>0</v>
      </c>
      <c r="L28" s="19"/>
      <c r="M28" s="24"/>
      <c r="P28" s="25">
        <v>60</v>
      </c>
    </row>
    <row r="29" spans="3:16" s="17" customFormat="1" ht="12.75" x14ac:dyDescent="0.2">
      <c r="C29" s="18"/>
      <c r="D29" s="20" t="s">
        <v>51</v>
      </c>
      <c r="E29" s="26" t="s">
        <v>19</v>
      </c>
      <c r="F29" s="22" t="s">
        <v>52</v>
      </c>
      <c r="G29" s="23">
        <f t="shared" si="0"/>
        <v>16957.467060602929</v>
      </c>
      <c r="H29" s="27"/>
      <c r="I29" s="46"/>
      <c r="J29" s="42">
        <f>Лист1!J29+'Испр 2'!J29+Лист3!J29+Лист4!J29+Лист5!J29+Лист6!J29+Лист7!J29+Лист8!J29+Лист9!J29+Лист10!J29+Лист11!J29+Лист12!J29</f>
        <v>16957.467060602929</v>
      </c>
      <c r="K29" s="42">
        <f>Лист1!K29+'Испр 2'!K29+Лист3!K29+Лист4!K29+Лист5!K29+Лист6!K29+Лист7!K29+Лист8!K29+Лист9!K29+Лист10!K29+Лист11!K29+Лист12!K29</f>
        <v>0</v>
      </c>
      <c r="L29" s="19"/>
      <c r="M29" s="24"/>
      <c r="P29" s="25">
        <v>70</v>
      </c>
    </row>
    <row r="30" spans="3:16" s="17" customFormat="1" ht="12.75" x14ac:dyDescent="0.2">
      <c r="C30" s="18"/>
      <c r="D30" s="20" t="s">
        <v>53</v>
      </c>
      <c r="E30" s="26" t="s">
        <v>20</v>
      </c>
      <c r="F30" s="22" t="s">
        <v>54</v>
      </c>
      <c r="G30" s="23">
        <f t="shared" si="0"/>
        <v>270.74380063080372</v>
      </c>
      <c r="H30" s="27"/>
      <c r="I30" s="27"/>
      <c r="J30" s="46"/>
      <c r="K30" s="42">
        <f>Лист1!K30+'Испр 2'!K30+Лист3!K30+Лист4!K30+Лист5!K30+Лист6!K30+Лист7!K30+Лист8!K30+Лист9!K30+Лист10!K30+Лист11!K30+Лист12!K30</f>
        <v>270.74380063080372</v>
      </c>
      <c r="L30" s="19"/>
      <c r="M30" s="24"/>
      <c r="P30" s="25">
        <v>80</v>
      </c>
    </row>
    <row r="31" spans="3:16" s="17" customFormat="1" ht="12.75" x14ac:dyDescent="0.2">
      <c r="C31" s="18"/>
      <c r="D31" s="20" t="s">
        <v>55</v>
      </c>
      <c r="E31" s="26" t="s">
        <v>56</v>
      </c>
      <c r="F31" s="22" t="s">
        <v>57</v>
      </c>
      <c r="G31" s="23">
        <f t="shared" si="0"/>
        <v>0</v>
      </c>
      <c r="H31" s="27"/>
      <c r="I31" s="27"/>
      <c r="J31" s="27"/>
      <c r="K31" s="46"/>
      <c r="L31" s="19"/>
      <c r="M31" s="24"/>
      <c r="P31" s="25">
        <v>90</v>
      </c>
    </row>
    <row r="32" spans="3:16" s="17" customFormat="1" ht="12.75" x14ac:dyDescent="0.2">
      <c r="C32" s="18"/>
      <c r="D32" s="20" t="s">
        <v>58</v>
      </c>
      <c r="E32" s="47" t="s">
        <v>59</v>
      </c>
      <c r="F32" s="22" t="s">
        <v>60</v>
      </c>
      <c r="G32" s="23">
        <f t="shared" si="0"/>
        <v>0</v>
      </c>
      <c r="H32" s="27"/>
      <c r="I32" s="27"/>
      <c r="J32" s="27"/>
      <c r="K32" s="27"/>
      <c r="L32" s="19"/>
      <c r="M32" s="24"/>
      <c r="P32" s="25"/>
    </row>
    <row r="33" spans="3:16" s="17" customFormat="1" ht="12.75" x14ac:dyDescent="0.2">
      <c r="C33" s="18"/>
      <c r="D33" s="20" t="s">
        <v>61</v>
      </c>
      <c r="E33" s="21" t="s">
        <v>62</v>
      </c>
      <c r="F33" s="48" t="s">
        <v>63</v>
      </c>
      <c r="G33" s="23">
        <f t="shared" si="0"/>
        <v>16804.332999999999</v>
      </c>
      <c r="H33" s="23">
        <f>H34+H36+H39+H42</f>
        <v>0</v>
      </c>
      <c r="I33" s="23">
        <f>I34+I36+I39+I42</f>
        <v>1357.4140000000002</v>
      </c>
      <c r="J33" s="23">
        <f>J34+J36+J39+J42</f>
        <v>15198.532000000001</v>
      </c>
      <c r="K33" s="23">
        <f>K34+K36+K39+K42</f>
        <v>248.387</v>
      </c>
      <c r="L33" s="19"/>
      <c r="M33" s="24"/>
      <c r="P33" s="25">
        <v>100</v>
      </c>
    </row>
    <row r="34" spans="3:16" s="17" customFormat="1" ht="22.5" x14ac:dyDescent="0.2">
      <c r="C34" s="18"/>
      <c r="D34" s="20" t="s">
        <v>64</v>
      </c>
      <c r="E34" s="26" t="s">
        <v>65</v>
      </c>
      <c r="F34" s="22" t="s">
        <v>66</v>
      </c>
      <c r="G34" s="23">
        <f t="shared" si="0"/>
        <v>16804.332999999999</v>
      </c>
      <c r="H34" s="42">
        <f>Лист1!H34+'Испр 2'!H34+Лист3!H34+Лист4!H34+Лист5!H34+Лист6!H34+Лист7!H34+Лист8!H34+Лист9!H34+Лист10!H34+Лист11!H34+Лист12!H34</f>
        <v>0</v>
      </c>
      <c r="I34" s="42">
        <f>Лист1!I34+'Испр 2'!I34+Лист3!I34+Лист4!I34+Лист5!I34+Лист6!I34+Лист7!I34+Лист8!I34+Лист9!I34+Лист10!I34+Лист11!I34+Лист12!I34</f>
        <v>1357.4140000000002</v>
      </c>
      <c r="J34" s="42">
        <f>Лист1!J34+'Испр 2'!J34+Лист3!J34+Лист4!J34+Лист5!J34+Лист6!J34+Лист7!J34+Лист8!J34+Лист9!J34+Лист10!J34+Лист11!J34+Лист12!J34</f>
        <v>15198.532000000001</v>
      </c>
      <c r="K34" s="42">
        <f>Лист1!K34+'Испр 2'!K34+Лист3!K34+Лист4!K34+Лист5!K34+Лист6!K34+Лист7!K34+Лист8!K34+Лист9!K34+Лист10!K34+Лист11!K34+Лист12!K34</f>
        <v>248.387</v>
      </c>
      <c r="L34" s="19"/>
      <c r="M34" s="24"/>
      <c r="P34" s="25"/>
    </row>
    <row r="35" spans="3:16" s="17" customFormat="1" ht="12.75" x14ac:dyDescent="0.2">
      <c r="C35" s="18"/>
      <c r="D35" s="20" t="s">
        <v>67</v>
      </c>
      <c r="E35" s="49" t="s">
        <v>68</v>
      </c>
      <c r="F35" s="22" t="s">
        <v>69</v>
      </c>
      <c r="G35" s="23">
        <f t="shared" si="0"/>
        <v>0</v>
      </c>
      <c r="H35" s="27"/>
      <c r="I35" s="27"/>
      <c r="J35" s="27"/>
      <c r="K35" s="27"/>
      <c r="L35" s="19"/>
      <c r="M35" s="24"/>
      <c r="P35" s="25"/>
    </row>
    <row r="36" spans="3:16" s="17" customFormat="1" ht="12.75" x14ac:dyDescent="0.2">
      <c r="C36" s="18"/>
      <c r="D36" s="20" t="s">
        <v>70</v>
      </c>
      <c r="E36" s="26" t="s">
        <v>71</v>
      </c>
      <c r="F36" s="22" t="s">
        <v>72</v>
      </c>
      <c r="G36" s="23">
        <f t="shared" si="0"/>
        <v>0</v>
      </c>
      <c r="H36" s="27"/>
      <c r="I36" s="27"/>
      <c r="J36" s="27"/>
      <c r="K36" s="27"/>
      <c r="L36" s="19"/>
      <c r="M36" s="24"/>
      <c r="P36" s="25"/>
    </row>
    <row r="37" spans="3:16" s="17" customFormat="1" ht="12.75" x14ac:dyDescent="0.2">
      <c r="C37" s="18"/>
      <c r="D37" s="20" t="s">
        <v>73</v>
      </c>
      <c r="E37" s="49" t="s">
        <v>74</v>
      </c>
      <c r="F37" s="22" t="s">
        <v>75</v>
      </c>
      <c r="G37" s="23">
        <f t="shared" si="0"/>
        <v>0</v>
      </c>
      <c r="H37" s="27"/>
      <c r="I37" s="27"/>
      <c r="J37" s="27"/>
      <c r="K37" s="27"/>
      <c r="L37" s="19"/>
      <c r="M37" s="24"/>
      <c r="P37" s="25"/>
    </row>
    <row r="38" spans="3:16" s="17" customFormat="1" ht="12.75" x14ac:dyDescent="0.2">
      <c r="C38" s="18"/>
      <c r="D38" s="20" t="s">
        <v>76</v>
      </c>
      <c r="E38" s="50" t="s">
        <v>68</v>
      </c>
      <c r="F38" s="22" t="s">
        <v>77</v>
      </c>
      <c r="G38" s="23">
        <f t="shared" si="0"/>
        <v>0</v>
      </c>
      <c r="H38" s="27"/>
      <c r="I38" s="27"/>
      <c r="J38" s="27"/>
      <c r="K38" s="27"/>
      <c r="L38" s="19"/>
      <c r="M38" s="24"/>
      <c r="P38" s="25"/>
    </row>
    <row r="39" spans="3:16" s="17" customFormat="1" ht="12.75" x14ac:dyDescent="0.2">
      <c r="C39" s="18"/>
      <c r="D39" s="20" t="s">
        <v>78</v>
      </c>
      <c r="E39" s="26" t="s">
        <v>79</v>
      </c>
      <c r="F39" s="22" t="s">
        <v>80</v>
      </c>
      <c r="G39" s="23">
        <f t="shared" si="0"/>
        <v>0</v>
      </c>
      <c r="H39" s="23">
        <f>SUM(H40:H41)</f>
        <v>0</v>
      </c>
      <c r="I39" s="23">
        <f>SUM(I40:I41)</f>
        <v>0</v>
      </c>
      <c r="J39" s="23">
        <f>SUM(J40:J41)</f>
        <v>0</v>
      </c>
      <c r="K39" s="23">
        <f>SUM(K40:K41)</f>
        <v>0</v>
      </c>
      <c r="L39" s="19"/>
      <c r="M39" s="24"/>
      <c r="P39" s="25"/>
    </row>
    <row r="40" spans="3:16" s="17" customFormat="1" ht="12.75" x14ac:dyDescent="0.2">
      <c r="C40" s="18"/>
      <c r="D40" s="28" t="s">
        <v>81</v>
      </c>
      <c r="E40" s="29"/>
      <c r="F40" s="30" t="s">
        <v>80</v>
      </c>
      <c r="G40" s="31"/>
      <c r="H40" s="31"/>
      <c r="I40" s="31"/>
      <c r="J40" s="31"/>
      <c r="K40" s="31"/>
      <c r="L40" s="19"/>
      <c r="M40" s="24"/>
      <c r="P40" s="25"/>
    </row>
    <row r="41" spans="3:16" s="17" customFormat="1" ht="12.75" x14ac:dyDescent="0.2">
      <c r="C41" s="18"/>
      <c r="D41" s="51"/>
      <c r="E41" s="33" t="s">
        <v>31</v>
      </c>
      <c r="F41" s="34"/>
      <c r="G41" s="34"/>
      <c r="H41" s="34"/>
      <c r="I41" s="34"/>
      <c r="J41" s="34"/>
      <c r="K41" s="35"/>
      <c r="L41" s="19"/>
      <c r="M41" s="24"/>
      <c r="P41" s="25"/>
    </row>
    <row r="42" spans="3:16" s="17" customFormat="1" ht="12.75" x14ac:dyDescent="0.2">
      <c r="C42" s="18"/>
      <c r="D42" s="20" t="s">
        <v>82</v>
      </c>
      <c r="E42" s="52" t="s">
        <v>83</v>
      </c>
      <c r="F42" s="22" t="s">
        <v>84</v>
      </c>
      <c r="G42" s="23">
        <f t="shared" si="0"/>
        <v>0</v>
      </c>
      <c r="H42" s="42">
        <f>Лист1!H42+'Испр 2'!H42+Лист3!H42+Лист4!H42+Лист5!H42+Лист6!H42+Лист7!H42+Лист8!H42+Лист9!H42+Лист10!H42+Лист11!H42+Лист12!H42</f>
        <v>0</v>
      </c>
      <c r="I42" s="42">
        <f>Лист1!I42+'Испр 2'!I42+Лист3!I42+Лист4!I42+Лист5!I42+Лист6!I42+Лист7!I42+Лист8!I42+Лист9!I42+Лист10!I42+Лист11!I42+Лист12!I42</f>
        <v>0</v>
      </c>
      <c r="J42" s="42">
        <f>Лист1!J42+'Испр 2'!J42+Лист3!J42+Лист4!J42+Лист5!J42+Лист6!J42+Лист7!J42+Лист8!J42+Лист9!J42+Лист10!J42+Лист11!J42+Лист12!J42</f>
        <v>0</v>
      </c>
      <c r="K42" s="42">
        <f>Лист1!K42+'Испр 2'!K42+Лист3!K42+Лист4!K42+Лист5!K42+Лист6!K42+Лист7!K42+Лист8!K42+Лист9!K42+Лист10!K42+Лист11!K42+Лист12!K42</f>
        <v>0</v>
      </c>
      <c r="L42" s="19"/>
      <c r="M42" s="24"/>
      <c r="P42" s="25">
        <v>120</v>
      </c>
    </row>
    <row r="43" spans="3:16" s="17" customFormat="1" ht="12.75" x14ac:dyDescent="0.2">
      <c r="C43" s="18"/>
      <c r="D43" s="20" t="s">
        <v>85</v>
      </c>
      <c r="E43" s="21" t="s">
        <v>86</v>
      </c>
      <c r="F43" s="22" t="s">
        <v>87</v>
      </c>
      <c r="G43" s="23">
        <f t="shared" si="0"/>
        <v>17053.144654622185</v>
      </c>
      <c r="H43" s="42">
        <f>Лист1!H43+'Испр 2'!H43+Лист3!H43+Лист4!H43+Лист5!H43+Лист6!H43+Лист7!H43+Лист8!H43+Лист9!H43+Лист10!H43+Лист11!H43+Лист12!H43</f>
        <v>0</v>
      </c>
      <c r="I43" s="42">
        <f>Лист1!I43+'Испр 2'!I43+Лист3!I43+Лист4!I43+Лист5!I43+Лист6!I43+Лист7!I43+Лист8!I43+Лист9!I43+Лист10!I43+Лист11!I43+Лист12!I43</f>
        <v>16782.128071135932</v>
      </c>
      <c r="J43" s="42">
        <f>Лист1!J43+'Испр 2'!J43+Лист3!J43+Лист4!J43+Лист5!J43+Лист6!J43+Лист7!J43+Лист8!J43+Лист9!J43+Лист10!J43+Лист11!J43+Лист12!J43</f>
        <v>271.01658348625398</v>
      </c>
      <c r="K43" s="42">
        <f>Лист1!K43+'Испр 2'!K43+Лист3!K43+Лист4!K43+Лист5!K43+Лист6!K43+Лист7!K43+Лист8!K43+Лист9!K43+Лист10!K43+Лист11!K43+Лист12!K43</f>
        <v>-1.2649881142579034E-12</v>
      </c>
      <c r="L43" s="19"/>
      <c r="M43" s="24"/>
      <c r="P43" s="25">
        <v>150</v>
      </c>
    </row>
    <row r="44" spans="3:16" s="17" customFormat="1" ht="12.75" x14ac:dyDescent="0.2">
      <c r="C44" s="18"/>
      <c r="D44" s="20" t="s">
        <v>88</v>
      </c>
      <c r="E44" s="21" t="s">
        <v>89</v>
      </c>
      <c r="F44" s="22" t="s">
        <v>90</v>
      </c>
      <c r="G44" s="23">
        <f t="shared" si="0"/>
        <v>0</v>
      </c>
      <c r="H44" s="42">
        <f>Лист1!H44+'Испр 2'!H44+Лист3!H44+Лист4!H44+Лист5!H44+Лист6!H44+Лист7!H44+Лист8!H44+Лист9!H44+Лист10!H44+Лист11!H44+Лист12!H44</f>
        <v>0</v>
      </c>
      <c r="I44" s="42">
        <f>Лист1!I44+'Испр 2'!I44+Лист3!I44+Лист4!I44+Лист5!I44+Лист6!I44+Лист7!I44+Лист8!I44+Лист9!I44+Лист10!I44+Лист11!I44+Лист12!I44</f>
        <v>0</v>
      </c>
      <c r="J44" s="42">
        <f>Лист1!J44+'Испр 2'!J44+Лист3!J44+Лист4!J44+Лист5!J44+Лист6!J44+Лист7!J44+Лист8!J44+Лист9!J44+Лист10!J44+Лист11!J44+Лист12!J44</f>
        <v>0</v>
      </c>
      <c r="K44" s="42">
        <f>Лист1!K44+'Испр 2'!K44+Лист3!K44+Лист4!K44+Лист5!K44+Лист6!K44+Лист7!K44+Лист8!K44+Лист9!K44+Лист10!K44+Лист11!K44+Лист12!K44</f>
        <v>0</v>
      </c>
      <c r="L44" s="19"/>
      <c r="M44" s="24"/>
      <c r="P44" s="25">
        <v>160</v>
      </c>
    </row>
    <row r="45" spans="3:16" s="17" customFormat="1" ht="12.75" x14ac:dyDescent="0.2">
      <c r="C45" s="18"/>
      <c r="D45" s="20" t="s">
        <v>91</v>
      </c>
      <c r="E45" s="21" t="s">
        <v>92</v>
      </c>
      <c r="F45" s="22" t="s">
        <v>93</v>
      </c>
      <c r="G45" s="23">
        <f t="shared" si="0"/>
        <v>115.209</v>
      </c>
      <c r="H45" s="42">
        <f>Лист1!H45+'Испр 2'!H45+Лист3!H45+Лист4!H45+Лист5!H45+Лист6!H45+Лист7!H45+Лист8!H45+Лист9!H45+Лист10!H45+Лист11!H45+Лист12!H45</f>
        <v>0</v>
      </c>
      <c r="I45" s="42">
        <f>Лист1!I45+'Испр 2'!I45+Лист3!I45+Лист4!I45+Лист5!I45+Лист6!I45+Лист7!I45+Лист8!I45+Лист9!I45+Лист10!I45+Лист11!I45+Лист12!I45</f>
        <v>0</v>
      </c>
      <c r="J45" s="42">
        <f>Лист1!J45+'Испр 2'!J45+Лист3!J45+Лист4!J45+Лист5!J45+Лист6!J45+Лист7!J45+Лист8!J45+Лист9!J45+Лист10!J45+Лист11!J45+Лист12!J45</f>
        <v>115.209</v>
      </c>
      <c r="K45" s="42">
        <f>Лист1!K45+'Испр 2'!K45+Лист3!K45+Лист4!K45+Лист5!K45+Лист6!K45+Лист7!K45+Лист8!K45+Лист9!K45+Лист10!K45+Лист11!K45+Лист12!K45</f>
        <v>0</v>
      </c>
      <c r="L45" s="19"/>
      <c r="M45" s="24"/>
      <c r="P45" s="25">
        <v>180</v>
      </c>
    </row>
    <row r="46" spans="3:16" s="17" customFormat="1" ht="12.75" x14ac:dyDescent="0.2">
      <c r="C46" s="18"/>
      <c r="D46" s="20" t="s">
        <v>94</v>
      </c>
      <c r="E46" s="21" t="s">
        <v>95</v>
      </c>
      <c r="F46" s="22" t="s">
        <v>96</v>
      </c>
      <c r="G46" s="23">
        <f t="shared" si="0"/>
        <v>1553.1859999999999</v>
      </c>
      <c r="H46" s="42">
        <f>Лист1!H46+'Испр 2'!H46+Лист3!H46+Лист4!H46+Лист5!H46+Лист6!H46+Лист7!H46+Лист8!H46+Лист9!H46+Лист10!H46+Лист11!H46+Лист12!H46</f>
        <v>0</v>
      </c>
      <c r="I46" s="42">
        <f>Лист1!I46+'Испр 2'!I46+Лист3!I46+Лист4!I46+Лист5!I46+Лист6!I46+Лист7!I46+Лист8!I46+Лист9!I46+Лист10!I46+Лист11!I46+Лист12!I46</f>
        <v>124.36492886406391</v>
      </c>
      <c r="J46" s="42">
        <f>Лист1!J46+'Испр 2'!J46+Лист3!J46+Лист4!J46+Лист5!J46+Лист6!J46+Лист7!J46+Лист8!J46+Лист9!J46+Лист10!J46+Лист11!J46+Лист12!J46</f>
        <v>1405.6124876496808</v>
      </c>
      <c r="K46" s="42">
        <f>Лист1!K46+'Испр 2'!K46+Лист3!K46+Лист4!K46+Лист5!K46+Лист6!K46+Лист7!K46+Лист8!K46+Лист9!K46+Лист10!K46+Лист11!K46+Лист12!K46</f>
        <v>23.208583486255264</v>
      </c>
      <c r="L46" s="19"/>
      <c r="M46" s="24"/>
      <c r="P46" s="25">
        <v>190</v>
      </c>
    </row>
    <row r="47" spans="3:16" s="17" customFormat="1" ht="12.75" x14ac:dyDescent="0.2">
      <c r="C47" s="18"/>
      <c r="D47" s="20" t="s">
        <v>97</v>
      </c>
      <c r="E47" s="26" t="s">
        <v>98</v>
      </c>
      <c r="F47" s="22" t="s">
        <v>99</v>
      </c>
      <c r="G47" s="23">
        <f t="shared" si="0"/>
        <v>11.113076160894165</v>
      </c>
      <c r="H47" s="42">
        <f>Лист1!H47+'Испр 2'!H47+Лист3!H47+Лист4!H47+Лист5!H47+Лист6!H47+Лист7!H47+Лист8!H47+Лист9!H47+Лист10!H47+Лист11!H47+Лист12!H47</f>
        <v>0</v>
      </c>
      <c r="I47" s="42">
        <f>Лист1!I47+'Испр 2'!I47+Лист3!I47+Лист4!I47+Лист5!I47+Лист6!I47+Лист7!I47+Лист8!I47+Лист9!I47+Лист10!I47+Лист11!I47+Лист12!I47</f>
        <v>0</v>
      </c>
      <c r="J47" s="42">
        <f>Лист1!J47+'Испр 2'!J47+Лист3!J47+Лист4!J47+Лист5!J47+Лист6!J47+Лист7!J47+Лист8!J47+Лист9!J47+Лист10!J47+Лист11!J47+Лист12!J47</f>
        <v>11.113076160894165</v>
      </c>
      <c r="K47" s="42">
        <f>Лист1!K47+'Испр 2'!K47+Лист3!K47+Лист4!K47+Лист5!K47+Лист6!K47+Лист7!K47+Лист8!K47+Лист9!K47+Лист10!K47+Лист11!K47+Лист12!K47</f>
        <v>0</v>
      </c>
      <c r="L47" s="19"/>
      <c r="M47" s="24"/>
      <c r="P47" s="25">
        <v>200</v>
      </c>
    </row>
    <row r="48" spans="3:16" s="17" customFormat="1" ht="22.5" x14ac:dyDescent="0.2">
      <c r="C48" s="18"/>
      <c r="D48" s="20" t="s">
        <v>100</v>
      </c>
      <c r="E48" s="21" t="s">
        <v>101</v>
      </c>
      <c r="F48" s="22" t="s">
        <v>102</v>
      </c>
      <c r="G48" s="23">
        <f t="shared" si="0"/>
        <v>1405.9302119765675</v>
      </c>
      <c r="H48" s="42">
        <f>Лист1!H48+'Испр 2'!H48+Лист3!H48+Лист4!H48+Лист5!H48+Лист6!H48+Лист7!H48+Лист8!H48+Лист9!H48+Лист10!H48+Лист11!H48+Лист12!H48</f>
        <v>0</v>
      </c>
      <c r="I48" s="42">
        <f>Лист1!I48+'Испр 2'!I48+Лист3!I48+Лист4!I48+Лист5!I48+Лист6!I48+Лист7!I48+Лист8!I48+Лист9!I48+Лист10!I48+Лист11!I48+Лист12!I48</f>
        <v>113.2210954653938</v>
      </c>
      <c r="J48" s="42">
        <f>Лист1!J48+'Испр 2'!J48+Лист3!J48+Лист4!J48+Лист5!J48+Лист6!J48+Лист7!J48+Лист8!J48+Лист9!J48+Лист10!J48+Лист11!J48+Лист12!J48</f>
        <v>1271.6865675851595</v>
      </c>
      <c r="K48" s="42">
        <f>Лист1!K48+'Испр 2'!K48+Лист3!K48+Лист4!K48+Лист5!K48+Лист6!K48+Лист7!K48+Лист8!K48+Лист9!K48+Лист10!K48+Лист11!K48+Лист12!K48</f>
        <v>21.022548926014323</v>
      </c>
      <c r="L48" s="19"/>
      <c r="M48" s="24"/>
      <c r="P48" s="36"/>
    </row>
    <row r="49" spans="3:16" s="17" customFormat="1" ht="33.75" x14ac:dyDescent="0.2">
      <c r="C49" s="18"/>
      <c r="D49" s="20" t="s">
        <v>103</v>
      </c>
      <c r="E49" s="47" t="s">
        <v>104</v>
      </c>
      <c r="F49" s="22" t="s">
        <v>105</v>
      </c>
      <c r="G49" s="23">
        <f t="shared" si="0"/>
        <v>147.25578802343233</v>
      </c>
      <c r="H49" s="23">
        <f>H46-H48</f>
        <v>0</v>
      </c>
      <c r="I49" s="23">
        <f>I46-I48</f>
        <v>11.143833398670111</v>
      </c>
      <c r="J49" s="23">
        <f>J46-J48</f>
        <v>133.92592006452128</v>
      </c>
      <c r="K49" s="23">
        <f>K46-K48</f>
        <v>2.186034560240941</v>
      </c>
      <c r="L49" s="19"/>
      <c r="M49" s="24"/>
      <c r="P49" s="36"/>
    </row>
    <row r="50" spans="3:16" s="17" customFormat="1" ht="12.75" x14ac:dyDescent="0.2">
      <c r="C50" s="18"/>
      <c r="D50" s="20" t="s">
        <v>106</v>
      </c>
      <c r="E50" s="21" t="s">
        <v>107</v>
      </c>
      <c r="F50" s="22" t="s">
        <v>108</v>
      </c>
      <c r="G50" s="23">
        <f t="shared" si="0"/>
        <v>138.39820661154243</v>
      </c>
      <c r="H50" s="23">
        <f>(H15+H27+H32)-(H33+H43+H44+H45+H46)</f>
        <v>0</v>
      </c>
      <c r="I50" s="23">
        <f>(I15+I27+I32)-(I33+I43+I44+I45+I46)</f>
        <v>172.15300000000207</v>
      </c>
      <c r="J50" s="23">
        <f>(J15+J27+J32)-(J33+J43+J44+J45+J46)</f>
        <v>-32.903010533009365</v>
      </c>
      <c r="K50" s="23">
        <f>(K15+K27+K32)-(K33+K43+K44+K45+K46)</f>
        <v>-0.85178285545026711</v>
      </c>
      <c r="L50" s="19"/>
      <c r="M50" s="24"/>
      <c r="P50" s="25">
        <v>210</v>
      </c>
    </row>
    <row r="51" spans="3:16" s="17" customFormat="1" ht="12.75" x14ac:dyDescent="0.2">
      <c r="C51" s="18"/>
      <c r="D51" s="139" t="s">
        <v>109</v>
      </c>
      <c r="E51" s="140"/>
      <c r="F51" s="140"/>
      <c r="G51" s="140"/>
      <c r="H51" s="140"/>
      <c r="I51" s="140"/>
      <c r="J51" s="140"/>
      <c r="K51" s="141"/>
      <c r="L51" s="19"/>
      <c r="M51" s="24"/>
      <c r="P51" s="36"/>
    </row>
    <row r="52" spans="3:16" s="17" customFormat="1" ht="12.75" x14ac:dyDescent="0.2">
      <c r="C52" s="18"/>
      <c r="D52" s="20" t="s">
        <v>110</v>
      </c>
      <c r="E52" s="21" t="s">
        <v>24</v>
      </c>
      <c r="F52" s="22" t="s">
        <v>111</v>
      </c>
      <c r="G52" s="23">
        <f t="shared" si="0"/>
        <v>32.515097001763671</v>
      </c>
      <c r="H52" s="23">
        <f>H53+H54+H57+H60</f>
        <v>0</v>
      </c>
      <c r="I52" s="23">
        <f>I53+I54+I57+I60</f>
        <v>32.515097001763671</v>
      </c>
      <c r="J52" s="23">
        <f>J53+J54+J57+J60</f>
        <v>0</v>
      </c>
      <c r="K52" s="23">
        <f>K53+K54+K57+K60</f>
        <v>0</v>
      </c>
      <c r="L52" s="19"/>
      <c r="M52" s="24"/>
      <c r="P52" s="25">
        <v>300</v>
      </c>
    </row>
    <row r="53" spans="3:16" s="17" customFormat="1" ht="12.75" x14ac:dyDescent="0.2">
      <c r="C53" s="18"/>
      <c r="D53" s="20" t="s">
        <v>112</v>
      </c>
      <c r="E53" s="26" t="s">
        <v>26</v>
      </c>
      <c r="F53" s="22" t="s">
        <v>113</v>
      </c>
      <c r="G53" s="23">
        <f t="shared" si="0"/>
        <v>0</v>
      </c>
      <c r="H53" s="27"/>
      <c r="I53" s="27"/>
      <c r="J53" s="27"/>
      <c r="K53" s="27"/>
      <c r="L53" s="19"/>
      <c r="M53" s="24"/>
      <c r="P53" s="25">
        <v>310</v>
      </c>
    </row>
    <row r="54" spans="3:16" s="17" customFormat="1" ht="12.75" x14ac:dyDescent="0.2">
      <c r="C54" s="18"/>
      <c r="D54" s="20" t="s">
        <v>114</v>
      </c>
      <c r="E54" s="26" t="s">
        <v>28</v>
      </c>
      <c r="F54" s="22" t="s">
        <v>115</v>
      </c>
      <c r="G54" s="23">
        <f t="shared" si="0"/>
        <v>0</v>
      </c>
      <c r="H54" s="23">
        <f>SUM(H55:H56)</f>
        <v>0</v>
      </c>
      <c r="I54" s="23">
        <f>SUM(I55:I56)</f>
        <v>0</v>
      </c>
      <c r="J54" s="23">
        <f>SUM(J55:J56)</f>
        <v>0</v>
      </c>
      <c r="K54" s="23">
        <f>SUM(K55:K56)</f>
        <v>0</v>
      </c>
      <c r="L54" s="19"/>
      <c r="M54" s="24"/>
      <c r="P54" s="25">
        <v>320</v>
      </c>
    </row>
    <row r="55" spans="3:16" s="17" customFormat="1" ht="12.75" x14ac:dyDescent="0.2">
      <c r="C55" s="18"/>
      <c r="D55" s="28" t="s">
        <v>116</v>
      </c>
      <c r="E55" s="29"/>
      <c r="F55" s="30" t="s">
        <v>115</v>
      </c>
      <c r="G55" s="31"/>
      <c r="H55" s="31"/>
      <c r="I55" s="31"/>
      <c r="J55" s="31"/>
      <c r="K55" s="31"/>
      <c r="L55" s="19"/>
      <c r="M55" s="24"/>
      <c r="P55" s="25"/>
    </row>
    <row r="56" spans="3:16" s="17" customFormat="1" ht="12.75" x14ac:dyDescent="0.2">
      <c r="C56" s="18"/>
      <c r="D56" s="32"/>
      <c r="E56" s="33" t="s">
        <v>31</v>
      </c>
      <c r="F56" s="34"/>
      <c r="G56" s="34"/>
      <c r="H56" s="34"/>
      <c r="I56" s="34"/>
      <c r="J56" s="34"/>
      <c r="K56" s="35"/>
      <c r="L56" s="19"/>
      <c r="M56" s="24"/>
      <c r="P56" s="25"/>
    </row>
    <row r="57" spans="3:16" s="17" customFormat="1" ht="12.75" x14ac:dyDescent="0.2">
      <c r="C57" s="18"/>
      <c r="D57" s="20" t="s">
        <v>117</v>
      </c>
      <c r="E57" s="26" t="s">
        <v>33</v>
      </c>
      <c r="F57" s="22" t="s">
        <v>118</v>
      </c>
      <c r="G57" s="23">
        <f t="shared" si="0"/>
        <v>0</v>
      </c>
      <c r="H57" s="23">
        <f>SUM(H58:H59)</f>
        <v>0</v>
      </c>
      <c r="I57" s="23">
        <f>SUM(I58:I59)</f>
        <v>0</v>
      </c>
      <c r="J57" s="23">
        <f>SUM(J58:J59)</f>
        <v>0</v>
      </c>
      <c r="K57" s="23">
        <f>SUM(K58:K59)</f>
        <v>0</v>
      </c>
      <c r="L57" s="19"/>
      <c r="M57" s="24"/>
      <c r="P57" s="25"/>
    </row>
    <row r="58" spans="3:16" s="17" customFormat="1" ht="12.75" x14ac:dyDescent="0.2">
      <c r="C58" s="18"/>
      <c r="D58" s="28" t="s">
        <v>119</v>
      </c>
      <c r="E58" s="29"/>
      <c r="F58" s="30" t="s">
        <v>118</v>
      </c>
      <c r="G58" s="31"/>
      <c r="H58" s="31"/>
      <c r="I58" s="31"/>
      <c r="J58" s="31"/>
      <c r="K58" s="31"/>
      <c r="L58" s="19"/>
      <c r="M58" s="24"/>
      <c r="P58" s="25"/>
    </row>
    <row r="59" spans="3:16" s="17" customFormat="1" ht="12.75" x14ac:dyDescent="0.2">
      <c r="C59" s="18"/>
      <c r="D59" s="32"/>
      <c r="E59" s="33" t="s">
        <v>31</v>
      </c>
      <c r="F59" s="34"/>
      <c r="G59" s="34"/>
      <c r="H59" s="34"/>
      <c r="I59" s="34"/>
      <c r="J59" s="34"/>
      <c r="K59" s="35"/>
      <c r="L59" s="19"/>
      <c r="M59" s="24"/>
      <c r="P59" s="25"/>
    </row>
    <row r="60" spans="3:16" s="17" customFormat="1" ht="12.75" x14ac:dyDescent="0.2">
      <c r="C60" s="18"/>
      <c r="D60" s="20" t="s">
        <v>120</v>
      </c>
      <c r="E60" s="26" t="s">
        <v>37</v>
      </c>
      <c r="F60" s="22" t="s">
        <v>121</v>
      </c>
      <c r="G60" s="23">
        <f t="shared" si="0"/>
        <v>32.515097001763671</v>
      </c>
      <c r="H60" s="23">
        <f>SUM(H61:H63)</f>
        <v>0</v>
      </c>
      <c r="I60" s="23">
        <f>SUM(I61:I63)</f>
        <v>32.515097001763671</v>
      </c>
      <c r="J60" s="23">
        <f>SUM(J61:J63)</f>
        <v>0</v>
      </c>
      <c r="K60" s="23">
        <f>SUM(K61:K63)</f>
        <v>0</v>
      </c>
      <c r="L60" s="19"/>
      <c r="M60" s="24"/>
      <c r="P60" s="25">
        <v>330</v>
      </c>
    </row>
    <row r="61" spans="3:16" s="17" customFormat="1" ht="12.75" x14ac:dyDescent="0.2">
      <c r="C61" s="18"/>
      <c r="D61" s="28" t="s">
        <v>122</v>
      </c>
      <c r="E61" s="29"/>
      <c r="F61" s="30" t="s">
        <v>121</v>
      </c>
      <c r="G61" s="31"/>
      <c r="H61" s="31"/>
      <c r="I61" s="31"/>
      <c r="J61" s="31"/>
      <c r="K61" s="31"/>
      <c r="L61" s="19"/>
      <c r="M61" s="24"/>
      <c r="P61" s="25"/>
    </row>
    <row r="62" spans="3:16" s="17" customFormat="1" ht="15" x14ac:dyDescent="0.25">
      <c r="C62" s="37" t="s">
        <v>40</v>
      </c>
      <c r="D62" s="38" t="s">
        <v>123</v>
      </c>
      <c r="E62" s="39" t="s">
        <v>42</v>
      </c>
      <c r="F62" s="40">
        <v>1461</v>
      </c>
      <c r="G62" s="41">
        <f>SUM(H62:K62)</f>
        <v>32.515097001763671</v>
      </c>
      <c r="H62" s="42">
        <f>Лист1!H62+'Испр 2'!H62+Лист3!H62+Лист4!H62+Лист5!H62+Лист6!H62+Лист7!H62+Лист8!H62+Лист9!H62+Лист10!H62+Лист11!H62+Лист12!H62</f>
        <v>0</v>
      </c>
      <c r="I62" s="42">
        <f>Лист1!I62+'Испр 2'!I62+Лист3!I62+Лист4!I62+Лист5!I62+Лист6!I62+Лист7!I62+Лист8!I62+Лист9!I62+Лист10!I62+Лист11!I62+Лист12!I62</f>
        <v>32.515097001763671</v>
      </c>
      <c r="J62" s="42">
        <f>Лист1!J62+'Испр 2'!J62+Лист3!J62+Лист4!J62+Лист5!J62+Лист6!J62+Лист7!J62+Лист8!J62+Лист9!J62+Лист10!J62+Лист11!J62+Лист12!J62</f>
        <v>0</v>
      </c>
      <c r="K62" s="42">
        <f>Лист1!K62+'Испр 2'!K62+Лист3!K62+Лист4!K62+Лист5!K62+Лист6!K62+Лист7!K62+Лист8!K62+Лист9!K62+Лист10!K62+Лист11!K62+Лист12!K62</f>
        <v>0</v>
      </c>
      <c r="L62" s="19"/>
      <c r="M62" s="44" t="s">
        <v>43</v>
      </c>
      <c r="N62" s="45" t="s">
        <v>44</v>
      </c>
      <c r="O62" s="45" t="s">
        <v>45</v>
      </c>
    </row>
    <row r="63" spans="3:16" s="17" customFormat="1" ht="12.75" x14ac:dyDescent="0.2">
      <c r="C63" s="18"/>
      <c r="D63" s="32"/>
      <c r="E63" s="33" t="s">
        <v>31</v>
      </c>
      <c r="F63" s="34"/>
      <c r="G63" s="34"/>
      <c r="H63" s="34"/>
      <c r="I63" s="34"/>
      <c r="J63" s="34"/>
      <c r="K63" s="35"/>
      <c r="L63" s="19"/>
      <c r="M63" s="24"/>
      <c r="P63" s="25"/>
    </row>
    <row r="64" spans="3:16" s="17" customFormat="1" ht="12.75" x14ac:dyDescent="0.2">
      <c r="C64" s="18"/>
      <c r="D64" s="20" t="s">
        <v>124</v>
      </c>
      <c r="E64" s="21" t="s">
        <v>47</v>
      </c>
      <c r="F64" s="22" t="s">
        <v>125</v>
      </c>
      <c r="G64" s="23">
        <f t="shared" si="0"/>
        <v>30.384851607114168</v>
      </c>
      <c r="H64" s="23">
        <f>H66+H67+H68</f>
        <v>0</v>
      </c>
      <c r="I64" s="23">
        <f>I65+I67+I68</f>
        <v>0</v>
      </c>
      <c r="J64" s="23">
        <f>J65+J66+J68</f>
        <v>29.907349313232679</v>
      </c>
      <c r="K64" s="23">
        <f>K65+K66+K67</f>
        <v>0.47750229388148802</v>
      </c>
      <c r="L64" s="19"/>
      <c r="M64" s="24"/>
      <c r="P64" s="25">
        <v>340</v>
      </c>
    </row>
    <row r="65" spans="3:16" s="17" customFormat="1" ht="12.75" x14ac:dyDescent="0.2">
      <c r="C65" s="18"/>
      <c r="D65" s="20" t="s">
        <v>126</v>
      </c>
      <c r="E65" s="26" t="s">
        <v>18</v>
      </c>
      <c r="F65" s="22" t="s">
        <v>127</v>
      </c>
      <c r="G65" s="23">
        <f t="shared" si="0"/>
        <v>0</v>
      </c>
      <c r="H65" s="46"/>
      <c r="I65" s="27"/>
      <c r="J65" s="27"/>
      <c r="K65" s="27"/>
      <c r="L65" s="19"/>
      <c r="M65" s="24"/>
      <c r="P65" s="25">
        <v>350</v>
      </c>
    </row>
    <row r="66" spans="3:16" s="17" customFormat="1" ht="12.75" x14ac:dyDescent="0.2">
      <c r="C66" s="18"/>
      <c r="D66" s="20" t="s">
        <v>128</v>
      </c>
      <c r="E66" s="26" t="s">
        <v>19</v>
      </c>
      <c r="F66" s="22" t="s">
        <v>129</v>
      </c>
      <c r="G66" s="23">
        <f t="shared" si="0"/>
        <v>29.907349313232679</v>
      </c>
      <c r="H66" s="42">
        <f t="shared" ref="H66:I68" si="1">H29/6804*12</f>
        <v>0</v>
      </c>
      <c r="I66" s="53"/>
      <c r="J66" s="42">
        <f>J29/6804*12</f>
        <v>29.907349313232679</v>
      </c>
      <c r="K66" s="42">
        <f>K29/6804*12</f>
        <v>0</v>
      </c>
      <c r="L66" s="19"/>
      <c r="M66" s="24"/>
      <c r="P66" s="25">
        <v>360</v>
      </c>
    </row>
    <row r="67" spans="3:16" s="17" customFormat="1" ht="12.75" x14ac:dyDescent="0.2">
      <c r="C67" s="18"/>
      <c r="D67" s="20" t="s">
        <v>130</v>
      </c>
      <c r="E67" s="26" t="s">
        <v>20</v>
      </c>
      <c r="F67" s="22" t="s">
        <v>131</v>
      </c>
      <c r="G67" s="23">
        <f t="shared" si="0"/>
        <v>0.47750229388148802</v>
      </c>
      <c r="H67" s="42">
        <f t="shared" si="1"/>
        <v>0</v>
      </c>
      <c r="I67" s="42">
        <f t="shared" si="1"/>
        <v>0</v>
      </c>
      <c r="J67" s="46"/>
      <c r="K67" s="42">
        <f>K30/6804*12</f>
        <v>0.47750229388148802</v>
      </c>
      <c r="L67" s="19"/>
      <c r="M67" s="24"/>
      <c r="P67" s="25">
        <v>370</v>
      </c>
    </row>
    <row r="68" spans="3:16" s="17" customFormat="1" ht="12.75" x14ac:dyDescent="0.2">
      <c r="C68" s="18"/>
      <c r="D68" s="20" t="s">
        <v>132</v>
      </c>
      <c r="E68" s="26" t="s">
        <v>56</v>
      </c>
      <c r="F68" s="22" t="s">
        <v>133</v>
      </c>
      <c r="G68" s="23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46"/>
      <c r="L68" s="19"/>
      <c r="M68" s="24"/>
      <c r="P68" s="25">
        <v>380</v>
      </c>
    </row>
    <row r="69" spans="3:16" s="17" customFormat="1" ht="12.75" x14ac:dyDescent="0.2">
      <c r="C69" s="18"/>
      <c r="D69" s="20" t="s">
        <v>134</v>
      </c>
      <c r="E69" s="47" t="s">
        <v>59</v>
      </c>
      <c r="F69" s="22" t="s">
        <v>135</v>
      </c>
      <c r="G69" s="23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19"/>
      <c r="M69" s="24"/>
      <c r="P69" s="25"/>
    </row>
    <row r="70" spans="3:16" s="17" customFormat="1" ht="12.75" x14ac:dyDescent="0.2">
      <c r="C70" s="18"/>
      <c r="D70" s="20" t="s">
        <v>136</v>
      </c>
      <c r="E70" s="21" t="s">
        <v>62</v>
      </c>
      <c r="F70" s="48" t="s">
        <v>137</v>
      </c>
      <c r="G70" s="23">
        <f t="shared" si="0"/>
        <v>29.63727160493827</v>
      </c>
      <c r="H70" s="23">
        <f>H71+H73+H76+H79</f>
        <v>0</v>
      </c>
      <c r="I70" s="23">
        <f>I71+I73+I76+I79</f>
        <v>2.3940282186948858</v>
      </c>
      <c r="J70" s="23">
        <f>J71+J73+J76+J79</f>
        <v>26.805171075837741</v>
      </c>
      <c r="K70" s="23">
        <f>K71+K73+K76+K79</f>
        <v>0.43807231040564376</v>
      </c>
      <c r="L70" s="19"/>
      <c r="M70" s="24"/>
      <c r="P70" s="25">
        <v>390</v>
      </c>
    </row>
    <row r="71" spans="3:16" s="17" customFormat="1" ht="22.5" x14ac:dyDescent="0.2">
      <c r="C71" s="18"/>
      <c r="D71" s="20" t="s">
        <v>138</v>
      </c>
      <c r="E71" s="26" t="s">
        <v>65</v>
      </c>
      <c r="F71" s="22" t="s">
        <v>139</v>
      </c>
      <c r="G71" s="23">
        <f t="shared" si="0"/>
        <v>29.63727160493827</v>
      </c>
      <c r="H71" s="42">
        <f>H34/6804*12</f>
        <v>0</v>
      </c>
      <c r="I71" s="42">
        <f t="shared" ref="I71:K75" si="2">I34/6804*12</f>
        <v>2.3940282186948858</v>
      </c>
      <c r="J71" s="42">
        <f t="shared" si="2"/>
        <v>26.805171075837741</v>
      </c>
      <c r="K71" s="42">
        <f t="shared" si="2"/>
        <v>0.43807231040564376</v>
      </c>
      <c r="L71" s="19"/>
      <c r="M71" s="24"/>
      <c r="P71" s="25"/>
    </row>
    <row r="72" spans="3:16" s="17" customFormat="1" ht="12.75" x14ac:dyDescent="0.2">
      <c r="C72" s="18"/>
      <c r="D72" s="20" t="s">
        <v>140</v>
      </c>
      <c r="E72" s="49" t="s">
        <v>68</v>
      </c>
      <c r="F72" s="22" t="s">
        <v>141</v>
      </c>
      <c r="G72" s="23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19"/>
      <c r="M72" s="24"/>
      <c r="P72" s="25"/>
    </row>
    <row r="73" spans="3:16" s="17" customFormat="1" ht="12.75" x14ac:dyDescent="0.2">
      <c r="C73" s="18"/>
      <c r="D73" s="20" t="s">
        <v>142</v>
      </c>
      <c r="E73" s="26" t="s">
        <v>71</v>
      </c>
      <c r="F73" s="22" t="s">
        <v>143</v>
      </c>
      <c r="G73" s="23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19"/>
      <c r="M73" s="24"/>
      <c r="P73" s="25"/>
    </row>
    <row r="74" spans="3:16" s="17" customFormat="1" ht="12.75" x14ac:dyDescent="0.2">
      <c r="C74" s="18"/>
      <c r="D74" s="20" t="s">
        <v>144</v>
      </c>
      <c r="E74" s="49" t="s">
        <v>74</v>
      </c>
      <c r="F74" s="22" t="s">
        <v>145</v>
      </c>
      <c r="G74" s="23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19"/>
      <c r="M74" s="24"/>
      <c r="P74" s="25"/>
    </row>
    <row r="75" spans="3:16" s="17" customFormat="1" ht="12.75" x14ac:dyDescent="0.2">
      <c r="C75" s="18"/>
      <c r="D75" s="20" t="s">
        <v>146</v>
      </c>
      <c r="E75" s="50" t="s">
        <v>68</v>
      </c>
      <c r="F75" s="22" t="s">
        <v>147</v>
      </c>
      <c r="G75" s="23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19"/>
      <c r="M75" s="24"/>
      <c r="P75" s="25"/>
    </row>
    <row r="76" spans="3:16" s="17" customFormat="1" ht="12.75" x14ac:dyDescent="0.2">
      <c r="C76" s="18"/>
      <c r="D76" s="20" t="s">
        <v>148</v>
      </c>
      <c r="E76" s="26" t="s">
        <v>79</v>
      </c>
      <c r="F76" s="22" t="s">
        <v>149</v>
      </c>
      <c r="G76" s="23">
        <f t="shared" si="0"/>
        <v>0</v>
      </c>
      <c r="H76" s="23">
        <f>SUM(H77:H78)</f>
        <v>0</v>
      </c>
      <c r="I76" s="23">
        <f>SUM(I77:I78)</f>
        <v>0</v>
      </c>
      <c r="J76" s="23">
        <f>SUM(J77:J78)</f>
        <v>0</v>
      </c>
      <c r="K76" s="23">
        <f>SUM(K77:K78)</f>
        <v>0</v>
      </c>
      <c r="L76" s="19"/>
      <c r="M76" s="24"/>
      <c r="P76" s="25"/>
    </row>
    <row r="77" spans="3:16" s="17" customFormat="1" ht="12.75" x14ac:dyDescent="0.2">
      <c r="C77" s="18"/>
      <c r="D77" s="28" t="s">
        <v>150</v>
      </c>
      <c r="E77" s="29"/>
      <c r="F77" s="30" t="s">
        <v>149</v>
      </c>
      <c r="G77" s="31"/>
      <c r="H77" s="31"/>
      <c r="I77" s="31"/>
      <c r="J77" s="31"/>
      <c r="K77" s="31"/>
      <c r="L77" s="19"/>
      <c r="M77" s="24"/>
      <c r="P77" s="25"/>
    </row>
    <row r="78" spans="3:16" s="17" customFormat="1" ht="12.75" x14ac:dyDescent="0.2">
      <c r="C78" s="18"/>
      <c r="D78" s="32"/>
      <c r="E78" s="33" t="s">
        <v>31</v>
      </c>
      <c r="F78" s="34"/>
      <c r="G78" s="34"/>
      <c r="H78" s="34"/>
      <c r="I78" s="34"/>
      <c r="J78" s="34"/>
      <c r="K78" s="35"/>
      <c r="L78" s="19"/>
      <c r="M78" s="24"/>
      <c r="P78" s="25"/>
    </row>
    <row r="79" spans="3:16" s="17" customFormat="1" ht="12.75" x14ac:dyDescent="0.2">
      <c r="C79" s="18"/>
      <c r="D79" s="20" t="s">
        <v>151</v>
      </c>
      <c r="E79" s="52" t="s">
        <v>83</v>
      </c>
      <c r="F79" s="22" t="s">
        <v>152</v>
      </c>
      <c r="G79" s="23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19"/>
      <c r="M79" s="24"/>
      <c r="P79" s="25">
        <v>410</v>
      </c>
    </row>
    <row r="80" spans="3:16" s="17" customFormat="1" ht="12.75" x14ac:dyDescent="0.2">
      <c r="C80" s="18"/>
      <c r="D80" s="20" t="s">
        <v>153</v>
      </c>
      <c r="E80" s="21" t="s">
        <v>86</v>
      </c>
      <c r="F80" s="22" t="s">
        <v>154</v>
      </c>
      <c r="G80" s="23">
        <f t="shared" si="0"/>
        <v>30.076092865294861</v>
      </c>
      <c r="H80" s="42">
        <f t="shared" si="3"/>
        <v>0</v>
      </c>
      <c r="I80" s="42">
        <f t="shared" si="3"/>
        <v>29.59810947290288</v>
      </c>
      <c r="J80" s="42">
        <f t="shared" si="3"/>
        <v>0.47798339239198234</v>
      </c>
      <c r="K80" s="42">
        <f t="shared" si="3"/>
        <v>-2.2310196018657907E-15</v>
      </c>
      <c r="L80" s="19"/>
      <c r="M80" s="24"/>
      <c r="P80" s="25">
        <v>440</v>
      </c>
    </row>
    <row r="81" spans="3:16" s="17" customFormat="1" ht="12.75" x14ac:dyDescent="0.2">
      <c r="C81" s="18"/>
      <c r="D81" s="20" t="s">
        <v>155</v>
      </c>
      <c r="E81" s="21" t="s">
        <v>89</v>
      </c>
      <c r="F81" s="22" t="s">
        <v>156</v>
      </c>
      <c r="G81" s="23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19"/>
      <c r="M81" s="24"/>
      <c r="P81" s="25">
        <v>450</v>
      </c>
    </row>
    <row r="82" spans="3:16" s="17" customFormat="1" ht="12.75" x14ac:dyDescent="0.2">
      <c r="C82" s="18"/>
      <c r="D82" s="20" t="s">
        <v>157</v>
      </c>
      <c r="E82" s="21" t="s">
        <v>92</v>
      </c>
      <c r="F82" s="22" t="s">
        <v>158</v>
      </c>
      <c r="G82" s="23">
        <f t="shared" si="0"/>
        <v>0.2031904761904762</v>
      </c>
      <c r="H82" s="42">
        <f t="shared" si="3"/>
        <v>0</v>
      </c>
      <c r="I82" s="42">
        <f t="shared" si="3"/>
        <v>0</v>
      </c>
      <c r="J82" s="42">
        <f t="shared" si="3"/>
        <v>0.2031904761904762</v>
      </c>
      <c r="K82" s="42">
        <f t="shared" si="3"/>
        <v>0</v>
      </c>
      <c r="L82" s="19"/>
      <c r="M82" s="24"/>
      <c r="P82" s="25">
        <v>470</v>
      </c>
    </row>
    <row r="83" spans="3:16" s="17" customFormat="1" ht="12.75" x14ac:dyDescent="0.2">
      <c r="C83" s="18"/>
      <c r="D83" s="20" t="s">
        <v>159</v>
      </c>
      <c r="E83" s="21" t="s">
        <v>95</v>
      </c>
      <c r="F83" s="22" t="s">
        <v>160</v>
      </c>
      <c r="G83" s="23">
        <f t="shared" si="0"/>
        <v>2.7393051146384475</v>
      </c>
      <c r="H83" s="42">
        <f t="shared" si="3"/>
        <v>0</v>
      </c>
      <c r="I83" s="42">
        <f t="shared" si="3"/>
        <v>0.21933849887841961</v>
      </c>
      <c r="J83" s="42">
        <f t="shared" si="3"/>
        <v>2.4790343697525232</v>
      </c>
      <c r="K83" s="42">
        <f t="shared" si="3"/>
        <v>4.0932246007504877E-2</v>
      </c>
      <c r="L83" s="19"/>
      <c r="M83" s="24"/>
      <c r="P83" s="25">
        <v>480</v>
      </c>
    </row>
    <row r="84" spans="3:16" s="17" customFormat="1" ht="12.75" x14ac:dyDescent="0.2">
      <c r="C84" s="18"/>
      <c r="D84" s="20" t="s">
        <v>161</v>
      </c>
      <c r="E84" s="26" t="s">
        <v>162</v>
      </c>
      <c r="F84" s="22" t="s">
        <v>163</v>
      </c>
      <c r="G84" s="23">
        <f t="shared" si="0"/>
        <v>1.9599781588878599E-2</v>
      </c>
      <c r="H84" s="42">
        <f t="shared" si="3"/>
        <v>0</v>
      </c>
      <c r="I84" s="42">
        <f t="shared" si="3"/>
        <v>0</v>
      </c>
      <c r="J84" s="42">
        <f t="shared" si="3"/>
        <v>1.9599781588878599E-2</v>
      </c>
      <c r="K84" s="42">
        <f t="shared" si="3"/>
        <v>0</v>
      </c>
      <c r="L84" s="19"/>
      <c r="M84" s="24"/>
      <c r="P84" s="25">
        <v>490</v>
      </c>
    </row>
    <row r="85" spans="3:16" s="17" customFormat="1" ht="22.5" x14ac:dyDescent="0.2">
      <c r="C85" s="18"/>
      <c r="D85" s="20" t="s">
        <v>164</v>
      </c>
      <c r="E85" s="21" t="s">
        <v>101</v>
      </c>
      <c r="F85" s="22" t="s">
        <v>165</v>
      </c>
      <c r="G85" s="23">
        <f t="shared" si="0"/>
        <v>2.4795947301174031</v>
      </c>
      <c r="H85" s="42">
        <f t="shared" si="3"/>
        <v>0</v>
      </c>
      <c r="I85" s="42">
        <f t="shared" si="3"/>
        <v>0.19968447172027126</v>
      </c>
      <c r="J85" s="42">
        <f t="shared" si="3"/>
        <v>2.2428334525311455</v>
      </c>
      <c r="K85" s="42">
        <f t="shared" si="3"/>
        <v>3.707680586598646E-2</v>
      </c>
      <c r="L85" s="19"/>
      <c r="M85" s="24"/>
      <c r="P85" s="25"/>
    </row>
    <row r="86" spans="3:16" s="17" customFormat="1" ht="33.75" x14ac:dyDescent="0.2">
      <c r="C86" s="18"/>
      <c r="D86" s="20" t="s">
        <v>166</v>
      </c>
      <c r="E86" s="47" t="s">
        <v>104</v>
      </c>
      <c r="F86" s="22" t="s">
        <v>167</v>
      </c>
      <c r="G86" s="23">
        <f t="shared" si="0"/>
        <v>0.25971038452104445</v>
      </c>
      <c r="H86" s="23">
        <f>H83-H85</f>
        <v>0</v>
      </c>
      <c r="I86" s="23">
        <f>I83-I85</f>
        <v>1.9654027158148346E-2</v>
      </c>
      <c r="J86" s="23">
        <f>J83-J85</f>
        <v>0.2362009172213777</v>
      </c>
      <c r="K86" s="23">
        <f>K83-K85</f>
        <v>3.8554401415184167E-3</v>
      </c>
      <c r="L86" s="19"/>
      <c r="M86" s="24"/>
      <c r="P86" s="25"/>
    </row>
    <row r="87" spans="3:16" s="17" customFormat="1" ht="12.75" x14ac:dyDescent="0.2">
      <c r="C87" s="18"/>
      <c r="D87" s="20" t="s">
        <v>168</v>
      </c>
      <c r="E87" s="21" t="s">
        <v>107</v>
      </c>
      <c r="F87" s="22" t="s">
        <v>169</v>
      </c>
      <c r="G87" s="23">
        <f t="shared" si="0"/>
        <v>0.24408854781578582</v>
      </c>
      <c r="H87" s="23">
        <f>(H52+H64+H69)-(H70+H80+H81+H82+H83)</f>
        <v>0</v>
      </c>
      <c r="I87" s="23">
        <f>(I52+I64+I69)-(I70+I80+I81+I82+I83)</f>
        <v>0.30362081128748741</v>
      </c>
      <c r="J87" s="23">
        <f>(J52+J64+J69)-(J70+J80+J81+J82+J83)</f>
        <v>-5.803000094004318E-2</v>
      </c>
      <c r="K87" s="23">
        <f>(K52+K64+K69)-(K70+K80+K81+K82+K83)</f>
        <v>-1.5022625316584159E-3</v>
      </c>
      <c r="L87" s="19"/>
      <c r="M87" s="24"/>
      <c r="P87" s="25">
        <v>500</v>
      </c>
    </row>
    <row r="88" spans="3:16" s="17" customFormat="1" ht="12.75" x14ac:dyDescent="0.2">
      <c r="C88" s="18"/>
      <c r="D88" s="139" t="s">
        <v>170</v>
      </c>
      <c r="E88" s="140"/>
      <c r="F88" s="140"/>
      <c r="G88" s="140"/>
      <c r="H88" s="140"/>
      <c r="I88" s="140"/>
      <c r="J88" s="140"/>
      <c r="K88" s="141"/>
      <c r="L88" s="19"/>
      <c r="M88" s="24"/>
      <c r="P88" s="36"/>
    </row>
    <row r="89" spans="3:16" s="17" customFormat="1" ht="12.75" x14ac:dyDescent="0.2">
      <c r="C89" s="18"/>
      <c r="D89" s="20" t="s">
        <v>171</v>
      </c>
      <c r="E89" s="21" t="s">
        <v>172</v>
      </c>
      <c r="F89" s="22" t="s">
        <v>173</v>
      </c>
      <c r="G89" s="23">
        <f t="shared" si="0"/>
        <v>0</v>
      </c>
      <c r="H89" s="27"/>
      <c r="I89" s="27"/>
      <c r="J89" s="27"/>
      <c r="K89" s="27"/>
      <c r="L89" s="19"/>
      <c r="M89" s="24"/>
      <c r="P89" s="25">
        <v>600</v>
      </c>
    </row>
    <row r="90" spans="3:16" s="17" customFormat="1" ht="12.75" x14ac:dyDescent="0.2">
      <c r="C90" s="18"/>
      <c r="D90" s="20" t="s">
        <v>174</v>
      </c>
      <c r="E90" s="21" t="s">
        <v>175</v>
      </c>
      <c r="F90" s="22" t="s">
        <v>176</v>
      </c>
      <c r="G90" s="23">
        <f t="shared" si="0"/>
        <v>0</v>
      </c>
      <c r="H90" s="27"/>
      <c r="I90" s="27"/>
      <c r="J90" s="27"/>
      <c r="K90" s="27"/>
      <c r="L90" s="19"/>
      <c r="M90" s="24"/>
      <c r="P90" s="25">
        <v>610</v>
      </c>
    </row>
    <row r="91" spans="3:16" s="17" customFormat="1" ht="12.75" x14ac:dyDescent="0.2">
      <c r="C91" s="18"/>
      <c r="D91" s="20" t="s">
        <v>177</v>
      </c>
      <c r="E91" s="21" t="s">
        <v>178</v>
      </c>
      <c r="F91" s="22" t="s">
        <v>179</v>
      </c>
      <c r="G91" s="23">
        <f t="shared" si="0"/>
        <v>0</v>
      </c>
      <c r="H91" s="27"/>
      <c r="I91" s="27"/>
      <c r="J91" s="27"/>
      <c r="K91" s="27"/>
      <c r="L91" s="19"/>
      <c r="M91" s="24"/>
      <c r="P91" s="25">
        <v>620</v>
      </c>
    </row>
    <row r="92" spans="3:16" s="17" customFormat="1" ht="12.75" x14ac:dyDescent="0.2">
      <c r="C92" s="18"/>
      <c r="D92" s="139" t="s">
        <v>180</v>
      </c>
      <c r="E92" s="140"/>
      <c r="F92" s="140"/>
      <c r="G92" s="140"/>
      <c r="H92" s="140"/>
      <c r="I92" s="140"/>
      <c r="J92" s="140"/>
      <c r="K92" s="141"/>
      <c r="L92" s="19"/>
      <c r="M92" s="24"/>
      <c r="P92" s="36"/>
    </row>
    <row r="93" spans="3:16" s="17" customFormat="1" ht="12.75" x14ac:dyDescent="0.2">
      <c r="C93" s="18"/>
      <c r="D93" s="20" t="s">
        <v>181</v>
      </c>
      <c r="E93" s="21" t="s">
        <v>182</v>
      </c>
      <c r="F93" s="22" t="s">
        <v>183</v>
      </c>
      <c r="G93" s="23">
        <f t="shared" si="0"/>
        <v>16804.332999999999</v>
      </c>
      <c r="H93" s="23">
        <f>SUM(H94:H95)</f>
        <v>0</v>
      </c>
      <c r="I93" s="23">
        <f>SUM(I94:I95)</f>
        <v>1357.4140000000002</v>
      </c>
      <c r="J93" s="23">
        <f>SUM(J94:J95)</f>
        <v>15198.532000000001</v>
      </c>
      <c r="K93" s="23">
        <f>SUM(K94:K95)</f>
        <v>248.387</v>
      </c>
      <c r="L93" s="19"/>
      <c r="M93" s="24"/>
      <c r="P93" s="25">
        <v>700</v>
      </c>
    </row>
    <row r="94" spans="3:16" ht="12.75" x14ac:dyDescent="0.2">
      <c r="C94" s="6"/>
      <c r="D94" s="54" t="s">
        <v>184</v>
      </c>
      <c r="E94" s="26" t="s">
        <v>185</v>
      </c>
      <c r="F94" s="22" t="s">
        <v>186</v>
      </c>
      <c r="G94" s="23">
        <f t="shared" si="0"/>
        <v>16804.332999999999</v>
      </c>
      <c r="H94" s="55">
        <f>H34</f>
        <v>0</v>
      </c>
      <c r="I94" s="55">
        <f>I34</f>
        <v>1357.4140000000002</v>
      </c>
      <c r="J94" s="55">
        <f>J34</f>
        <v>15198.532000000001</v>
      </c>
      <c r="K94" s="55">
        <f>K34</f>
        <v>248.387</v>
      </c>
      <c r="L94" s="13"/>
      <c r="M94" s="24"/>
      <c r="P94" s="25">
        <v>710</v>
      </c>
    </row>
    <row r="95" spans="3:16" ht="12.75" x14ac:dyDescent="0.2">
      <c r="C95" s="6"/>
      <c r="D95" s="54" t="s">
        <v>187</v>
      </c>
      <c r="E95" s="26" t="s">
        <v>188</v>
      </c>
      <c r="F95" s="22" t="s">
        <v>189</v>
      </c>
      <c r="G95" s="23">
        <f t="shared" si="0"/>
        <v>0</v>
      </c>
      <c r="H95" s="56">
        <f>H98</f>
        <v>0</v>
      </c>
      <c r="I95" s="56">
        <f>I98</f>
        <v>0</v>
      </c>
      <c r="J95" s="56">
        <f>J98</f>
        <v>0</v>
      </c>
      <c r="K95" s="56">
        <f>K98</f>
        <v>0</v>
      </c>
      <c r="L95" s="13"/>
      <c r="M95" s="24"/>
      <c r="P95" s="25">
        <v>720</v>
      </c>
    </row>
    <row r="96" spans="3:16" ht="12.75" x14ac:dyDescent="0.2">
      <c r="C96" s="6"/>
      <c r="D96" s="54" t="s">
        <v>190</v>
      </c>
      <c r="E96" s="49" t="s">
        <v>191</v>
      </c>
      <c r="F96" s="22" t="s">
        <v>192</v>
      </c>
      <c r="G96" s="23">
        <f t="shared" si="0"/>
        <v>0</v>
      </c>
      <c r="H96" s="55"/>
      <c r="I96" s="55"/>
      <c r="J96" s="55"/>
      <c r="K96" s="55"/>
      <c r="L96" s="13"/>
      <c r="M96" s="24"/>
      <c r="P96" s="25">
        <v>730</v>
      </c>
    </row>
    <row r="97" spans="3:16" ht="12.75" x14ac:dyDescent="0.2">
      <c r="C97" s="6"/>
      <c r="D97" s="54" t="s">
        <v>193</v>
      </c>
      <c r="E97" s="50" t="s">
        <v>194</v>
      </c>
      <c r="F97" s="22" t="s">
        <v>195</v>
      </c>
      <c r="G97" s="23">
        <f t="shared" si="0"/>
        <v>0</v>
      </c>
      <c r="H97" s="55"/>
      <c r="I97" s="55"/>
      <c r="J97" s="55"/>
      <c r="K97" s="55"/>
      <c r="L97" s="13"/>
      <c r="M97" s="24"/>
      <c r="P97" s="25"/>
    </row>
    <row r="98" spans="3:16" ht="12.75" x14ac:dyDescent="0.2">
      <c r="C98" s="6"/>
      <c r="D98" s="54" t="s">
        <v>196</v>
      </c>
      <c r="E98" s="49" t="s">
        <v>197</v>
      </c>
      <c r="F98" s="22" t="s">
        <v>198</v>
      </c>
      <c r="G98" s="23">
        <f t="shared" si="0"/>
        <v>0</v>
      </c>
      <c r="H98" s="55"/>
      <c r="I98" s="55"/>
      <c r="J98" s="55"/>
      <c r="K98" s="55"/>
      <c r="L98" s="13"/>
      <c r="M98" s="24"/>
      <c r="P98" s="25">
        <v>740</v>
      </c>
    </row>
    <row r="99" spans="3:16" ht="12.75" x14ac:dyDescent="0.2">
      <c r="C99" s="6"/>
      <c r="D99" s="54" t="s">
        <v>199</v>
      </c>
      <c r="E99" s="21" t="s">
        <v>200</v>
      </c>
      <c r="F99" s="22" t="s">
        <v>201</v>
      </c>
      <c r="G99" s="23">
        <f t="shared" si="0"/>
        <v>0</v>
      </c>
      <c r="H99" s="56">
        <f>H100+H116</f>
        <v>0</v>
      </c>
      <c r="I99" s="56">
        <f>I100+I116</f>
        <v>0</v>
      </c>
      <c r="J99" s="56">
        <f>J100+J116</f>
        <v>0</v>
      </c>
      <c r="K99" s="56">
        <f>K100+K116</f>
        <v>0</v>
      </c>
      <c r="L99" s="13"/>
      <c r="M99" s="24"/>
      <c r="P99" s="25">
        <v>750</v>
      </c>
    </row>
    <row r="100" spans="3:16" ht="12.75" x14ac:dyDescent="0.2">
      <c r="C100" s="6"/>
      <c r="D100" s="54" t="s">
        <v>202</v>
      </c>
      <c r="E100" s="26" t="s">
        <v>203</v>
      </c>
      <c r="F100" s="22" t="s">
        <v>204</v>
      </c>
      <c r="G100" s="23">
        <f t="shared" si="0"/>
        <v>0</v>
      </c>
      <c r="H100" s="56">
        <f>H101+H102</f>
        <v>0</v>
      </c>
      <c r="I100" s="56">
        <f>I101+I102</f>
        <v>0</v>
      </c>
      <c r="J100" s="56">
        <f>J101+J102</f>
        <v>0</v>
      </c>
      <c r="K100" s="56">
        <f>K101+K102</f>
        <v>0</v>
      </c>
      <c r="L100" s="13"/>
      <c r="M100" s="24"/>
      <c r="P100" s="25">
        <v>760</v>
      </c>
    </row>
    <row r="101" spans="3:16" ht="12.75" x14ac:dyDescent="0.2">
      <c r="C101" s="6"/>
      <c r="D101" s="54" t="s">
        <v>205</v>
      </c>
      <c r="E101" s="49" t="s">
        <v>206</v>
      </c>
      <c r="F101" s="22" t="s">
        <v>207</v>
      </c>
      <c r="G101" s="23">
        <f t="shared" si="0"/>
        <v>0</v>
      </c>
      <c r="H101" s="55"/>
      <c r="I101" s="55"/>
      <c r="J101" s="55"/>
      <c r="K101" s="55"/>
      <c r="L101" s="13"/>
      <c r="M101" s="24"/>
      <c r="P101" s="25"/>
    </row>
    <row r="102" spans="3:16" ht="12.75" x14ac:dyDescent="0.2">
      <c r="C102" s="6"/>
      <c r="D102" s="54" t="s">
        <v>208</v>
      </c>
      <c r="E102" s="49" t="s">
        <v>209</v>
      </c>
      <c r="F102" s="22" t="s">
        <v>210</v>
      </c>
      <c r="G102" s="23">
        <f t="shared" si="0"/>
        <v>0</v>
      </c>
      <c r="H102" s="56">
        <f>H103+H106+H109+H112+H113+H114+H115</f>
        <v>0</v>
      </c>
      <c r="I102" s="56">
        <f>I103+I106+I109+I112+I113+I114+I115</f>
        <v>0</v>
      </c>
      <c r="J102" s="56">
        <f>J103+J106+J109+J112+J113+J114+J115</f>
        <v>0</v>
      </c>
      <c r="K102" s="56">
        <f>K103+K106+K109+K112+K113+K114+K115</f>
        <v>0</v>
      </c>
      <c r="L102" s="13"/>
      <c r="M102" s="24"/>
      <c r="P102" s="25"/>
    </row>
    <row r="103" spans="3:16" ht="45" x14ac:dyDescent="0.2">
      <c r="C103" s="6"/>
      <c r="D103" s="54" t="s">
        <v>211</v>
      </c>
      <c r="E103" s="50" t="s">
        <v>212</v>
      </c>
      <c r="F103" s="22" t="s">
        <v>213</v>
      </c>
      <c r="G103" s="23">
        <f t="shared" si="0"/>
        <v>0</v>
      </c>
      <c r="H103" s="57">
        <f>H104+H105</f>
        <v>0</v>
      </c>
      <c r="I103" s="57">
        <f>I104+I105</f>
        <v>0</v>
      </c>
      <c r="J103" s="57">
        <f>J104+J105</f>
        <v>0</v>
      </c>
      <c r="K103" s="57">
        <f>K104+K105</f>
        <v>0</v>
      </c>
      <c r="L103" s="13"/>
      <c r="M103" s="24"/>
      <c r="P103" s="25"/>
    </row>
    <row r="104" spans="3:16" ht="12.75" x14ac:dyDescent="0.2">
      <c r="C104" s="6"/>
      <c r="D104" s="54" t="s">
        <v>214</v>
      </c>
      <c r="E104" s="58" t="s">
        <v>215</v>
      </c>
      <c r="F104" s="22" t="s">
        <v>216</v>
      </c>
      <c r="G104" s="23">
        <f t="shared" si="0"/>
        <v>0</v>
      </c>
      <c r="H104" s="55"/>
      <c r="I104" s="55"/>
      <c r="J104" s="55"/>
      <c r="K104" s="55"/>
      <c r="L104" s="13"/>
      <c r="M104" s="24"/>
      <c r="P104" s="25"/>
    </row>
    <row r="105" spans="3:16" ht="12.75" x14ac:dyDescent="0.2">
      <c r="C105" s="6"/>
      <c r="D105" s="54" t="s">
        <v>217</v>
      </c>
      <c r="E105" s="58" t="s">
        <v>218</v>
      </c>
      <c r="F105" s="22" t="s">
        <v>219</v>
      </c>
      <c r="G105" s="23">
        <f t="shared" si="0"/>
        <v>0</v>
      </c>
      <c r="H105" s="55"/>
      <c r="I105" s="55"/>
      <c r="J105" s="55"/>
      <c r="K105" s="55"/>
      <c r="L105" s="13"/>
      <c r="M105" s="24"/>
      <c r="P105" s="25"/>
    </row>
    <row r="106" spans="3:16" ht="45" x14ac:dyDescent="0.2">
      <c r="C106" s="6"/>
      <c r="D106" s="54" t="s">
        <v>220</v>
      </c>
      <c r="E106" s="50" t="s">
        <v>221</v>
      </c>
      <c r="F106" s="22" t="s">
        <v>222</v>
      </c>
      <c r="G106" s="23">
        <f t="shared" si="0"/>
        <v>0</v>
      </c>
      <c r="H106" s="57">
        <f>H107+H108</f>
        <v>0</v>
      </c>
      <c r="I106" s="57">
        <f>I107+I108</f>
        <v>0</v>
      </c>
      <c r="J106" s="57">
        <f>J107+J108</f>
        <v>0</v>
      </c>
      <c r="K106" s="57">
        <f>K107+K108</f>
        <v>0</v>
      </c>
      <c r="L106" s="13"/>
      <c r="M106" s="24"/>
      <c r="P106" s="25"/>
    </row>
    <row r="107" spans="3:16" ht="12.75" x14ac:dyDescent="0.2">
      <c r="C107" s="6"/>
      <c r="D107" s="54" t="s">
        <v>223</v>
      </c>
      <c r="E107" s="58" t="s">
        <v>215</v>
      </c>
      <c r="F107" s="22" t="s">
        <v>224</v>
      </c>
      <c r="G107" s="23">
        <f t="shared" si="0"/>
        <v>0</v>
      </c>
      <c r="H107" s="55"/>
      <c r="I107" s="55"/>
      <c r="J107" s="55"/>
      <c r="K107" s="55"/>
      <c r="L107" s="13"/>
      <c r="M107" s="24"/>
      <c r="P107" s="25"/>
    </row>
    <row r="108" spans="3:16" ht="12.75" x14ac:dyDescent="0.2">
      <c r="C108" s="6"/>
      <c r="D108" s="54" t="s">
        <v>225</v>
      </c>
      <c r="E108" s="58" t="s">
        <v>218</v>
      </c>
      <c r="F108" s="22" t="s">
        <v>226</v>
      </c>
      <c r="G108" s="23">
        <f t="shared" si="0"/>
        <v>0</v>
      </c>
      <c r="H108" s="55"/>
      <c r="I108" s="55"/>
      <c r="J108" s="55"/>
      <c r="K108" s="55"/>
      <c r="L108" s="13"/>
      <c r="M108" s="24"/>
      <c r="P108" s="25"/>
    </row>
    <row r="109" spans="3:16" ht="22.5" x14ac:dyDescent="0.2">
      <c r="C109" s="6"/>
      <c r="D109" s="54" t="s">
        <v>227</v>
      </c>
      <c r="E109" s="50" t="s">
        <v>228</v>
      </c>
      <c r="F109" s="22" t="s">
        <v>229</v>
      </c>
      <c r="G109" s="23">
        <f t="shared" si="0"/>
        <v>0</v>
      </c>
      <c r="H109" s="57">
        <f>H110+H111</f>
        <v>0</v>
      </c>
      <c r="I109" s="57">
        <f>I110+I111</f>
        <v>0</v>
      </c>
      <c r="J109" s="57">
        <f>J110+J111</f>
        <v>0</v>
      </c>
      <c r="K109" s="57">
        <f>K110+K111</f>
        <v>0</v>
      </c>
      <c r="L109" s="13"/>
      <c r="M109" s="24"/>
      <c r="P109" s="25"/>
    </row>
    <row r="110" spans="3:16" ht="12.75" x14ac:dyDescent="0.2">
      <c r="C110" s="6"/>
      <c r="D110" s="54" t="s">
        <v>230</v>
      </c>
      <c r="E110" s="58" t="s">
        <v>215</v>
      </c>
      <c r="F110" s="22" t="s">
        <v>231</v>
      </c>
      <c r="G110" s="23">
        <f t="shared" si="0"/>
        <v>0</v>
      </c>
      <c r="H110" s="55"/>
      <c r="I110" s="55"/>
      <c r="J110" s="55"/>
      <c r="K110" s="55"/>
      <c r="L110" s="13"/>
      <c r="M110" s="24"/>
      <c r="P110" s="25"/>
    </row>
    <row r="111" spans="3:16" ht="12.75" x14ac:dyDescent="0.2">
      <c r="C111" s="6"/>
      <c r="D111" s="54" t="s">
        <v>232</v>
      </c>
      <c r="E111" s="58" t="s">
        <v>218</v>
      </c>
      <c r="F111" s="22" t="s">
        <v>233</v>
      </c>
      <c r="G111" s="23">
        <f t="shared" si="0"/>
        <v>0</v>
      </c>
      <c r="H111" s="55"/>
      <c r="I111" s="55"/>
      <c r="J111" s="55"/>
      <c r="K111" s="55"/>
      <c r="L111" s="13"/>
      <c r="M111" s="24"/>
      <c r="P111" s="25"/>
    </row>
    <row r="112" spans="3:16" ht="22.5" x14ac:dyDescent="0.2">
      <c r="C112" s="6"/>
      <c r="D112" s="54" t="s">
        <v>234</v>
      </c>
      <c r="E112" s="50" t="s">
        <v>235</v>
      </c>
      <c r="F112" s="22" t="s">
        <v>236</v>
      </c>
      <c r="G112" s="23">
        <f t="shared" si="0"/>
        <v>0</v>
      </c>
      <c r="H112" s="55"/>
      <c r="I112" s="55"/>
      <c r="J112" s="55"/>
      <c r="K112" s="55"/>
      <c r="L112" s="13"/>
      <c r="M112" s="24"/>
      <c r="P112" s="25"/>
    </row>
    <row r="113" spans="3:16" ht="12.75" x14ac:dyDescent="0.2">
      <c r="C113" s="6"/>
      <c r="D113" s="54" t="s">
        <v>237</v>
      </c>
      <c r="E113" s="50" t="s">
        <v>238</v>
      </c>
      <c r="F113" s="22" t="s">
        <v>239</v>
      </c>
      <c r="G113" s="23">
        <f t="shared" si="0"/>
        <v>0</v>
      </c>
      <c r="H113" s="55"/>
      <c r="I113" s="55"/>
      <c r="J113" s="55"/>
      <c r="K113" s="55"/>
      <c r="L113" s="13"/>
      <c r="M113" s="24"/>
      <c r="P113" s="25"/>
    </row>
    <row r="114" spans="3:16" ht="45" x14ac:dyDescent="0.2">
      <c r="C114" s="6"/>
      <c r="D114" s="54" t="s">
        <v>240</v>
      </c>
      <c r="E114" s="50" t="s">
        <v>241</v>
      </c>
      <c r="F114" s="22" t="s">
        <v>242</v>
      </c>
      <c r="G114" s="23">
        <f t="shared" si="0"/>
        <v>0</v>
      </c>
      <c r="H114" s="55"/>
      <c r="I114" s="55"/>
      <c r="J114" s="55"/>
      <c r="K114" s="55"/>
      <c r="L114" s="13"/>
      <c r="M114" s="24"/>
      <c r="P114" s="25"/>
    </row>
    <row r="115" spans="3:16" ht="22.5" x14ac:dyDescent="0.2">
      <c r="C115" s="6"/>
      <c r="D115" s="54" t="s">
        <v>243</v>
      </c>
      <c r="E115" s="50" t="s">
        <v>244</v>
      </c>
      <c r="F115" s="22" t="s">
        <v>245</v>
      </c>
      <c r="G115" s="23">
        <f t="shared" si="0"/>
        <v>0</v>
      </c>
      <c r="H115" s="55"/>
      <c r="I115" s="55"/>
      <c r="J115" s="55"/>
      <c r="K115" s="55"/>
      <c r="L115" s="13"/>
      <c r="M115" s="24"/>
      <c r="P115" s="25"/>
    </row>
    <row r="116" spans="3:16" ht="12.75" x14ac:dyDescent="0.2">
      <c r="C116" s="6"/>
      <c r="D116" s="54" t="s">
        <v>246</v>
      </c>
      <c r="E116" s="26" t="s">
        <v>247</v>
      </c>
      <c r="F116" s="22" t="s">
        <v>248</v>
      </c>
      <c r="G116" s="23">
        <f t="shared" si="0"/>
        <v>0</v>
      </c>
      <c r="H116" s="56">
        <f>H119</f>
        <v>0</v>
      </c>
      <c r="I116" s="56">
        <f>I119</f>
        <v>0</v>
      </c>
      <c r="J116" s="56">
        <f>J119</f>
        <v>0</v>
      </c>
      <c r="K116" s="56">
        <f>K119</f>
        <v>0</v>
      </c>
      <c r="L116" s="13"/>
      <c r="M116" s="24"/>
      <c r="P116" s="25">
        <v>770</v>
      </c>
    </row>
    <row r="117" spans="3:16" ht="12.75" x14ac:dyDescent="0.2">
      <c r="C117" s="6"/>
      <c r="D117" s="54" t="s">
        <v>249</v>
      </c>
      <c r="E117" s="49" t="s">
        <v>191</v>
      </c>
      <c r="F117" s="22" t="s">
        <v>250</v>
      </c>
      <c r="G117" s="23">
        <f t="shared" si="0"/>
        <v>0</v>
      </c>
      <c r="H117" s="55"/>
      <c r="I117" s="55"/>
      <c r="J117" s="55"/>
      <c r="K117" s="55"/>
      <c r="L117" s="13"/>
      <c r="M117" s="24"/>
      <c r="P117" s="25">
        <v>780</v>
      </c>
    </row>
    <row r="118" spans="3:16" ht="12.75" x14ac:dyDescent="0.2">
      <c r="C118" s="6"/>
      <c r="D118" s="54" t="s">
        <v>251</v>
      </c>
      <c r="E118" s="50" t="s">
        <v>252</v>
      </c>
      <c r="F118" s="22" t="s">
        <v>253</v>
      </c>
      <c r="G118" s="23">
        <f t="shared" si="0"/>
        <v>0</v>
      </c>
      <c r="H118" s="55"/>
      <c r="I118" s="55"/>
      <c r="J118" s="55"/>
      <c r="K118" s="55"/>
      <c r="L118" s="13"/>
      <c r="M118" s="24"/>
      <c r="P118" s="25"/>
    </row>
    <row r="119" spans="3:16" ht="12.75" x14ac:dyDescent="0.2">
      <c r="C119" s="6"/>
      <c r="D119" s="54" t="s">
        <v>254</v>
      </c>
      <c r="E119" s="49" t="s">
        <v>197</v>
      </c>
      <c r="F119" s="22" t="s">
        <v>255</v>
      </c>
      <c r="G119" s="23">
        <f t="shared" si="0"/>
        <v>0</v>
      </c>
      <c r="H119" s="55"/>
      <c r="I119" s="55"/>
      <c r="J119" s="55"/>
      <c r="K119" s="55"/>
      <c r="L119" s="13"/>
      <c r="M119" s="24"/>
      <c r="P119" s="25">
        <v>790</v>
      </c>
    </row>
    <row r="120" spans="3:16" ht="22.5" x14ac:dyDescent="0.2">
      <c r="C120" s="6"/>
      <c r="D120" s="54" t="s">
        <v>256</v>
      </c>
      <c r="E120" s="47" t="s">
        <v>257</v>
      </c>
      <c r="F120" s="22" t="s">
        <v>258</v>
      </c>
      <c r="G120" s="23">
        <f t="shared" si="0"/>
        <v>0</v>
      </c>
      <c r="H120" s="56">
        <f>SUM(H121:H122)</f>
        <v>0</v>
      </c>
      <c r="I120" s="56">
        <f>SUM(I121:I122)</f>
        <v>0</v>
      </c>
      <c r="J120" s="56">
        <f>SUM(J121:J122)</f>
        <v>0</v>
      </c>
      <c r="K120" s="56">
        <f>SUM(K121:K122)</f>
        <v>0</v>
      </c>
      <c r="L120" s="13"/>
      <c r="M120" s="24"/>
      <c r="P120" s="25"/>
    </row>
    <row r="121" spans="3:16" ht="12.75" x14ac:dyDescent="0.2">
      <c r="C121" s="6"/>
      <c r="D121" s="54" t="s">
        <v>259</v>
      </c>
      <c r="E121" s="26" t="s">
        <v>185</v>
      </c>
      <c r="F121" s="22" t="s">
        <v>260</v>
      </c>
      <c r="G121" s="23">
        <f t="shared" si="0"/>
        <v>0</v>
      </c>
      <c r="H121" s="55"/>
      <c r="I121" s="55"/>
      <c r="J121" s="55"/>
      <c r="K121" s="55"/>
      <c r="L121" s="13"/>
      <c r="M121" s="24"/>
      <c r="P121" s="25"/>
    </row>
    <row r="122" spans="3:16" ht="12.75" x14ac:dyDescent="0.2">
      <c r="C122" s="6"/>
      <c r="D122" s="54" t="s">
        <v>261</v>
      </c>
      <c r="E122" s="26" t="s">
        <v>188</v>
      </c>
      <c r="F122" s="22" t="s">
        <v>262</v>
      </c>
      <c r="G122" s="23">
        <f t="shared" si="0"/>
        <v>0</v>
      </c>
      <c r="H122" s="56">
        <f>H124</f>
        <v>0</v>
      </c>
      <c r="I122" s="56">
        <f>I124</f>
        <v>0</v>
      </c>
      <c r="J122" s="56">
        <f>J124</f>
        <v>0</v>
      </c>
      <c r="K122" s="56">
        <f>K124</f>
        <v>0</v>
      </c>
      <c r="L122" s="13"/>
      <c r="M122" s="24"/>
      <c r="P122" s="25"/>
    </row>
    <row r="123" spans="3:16" ht="12.75" x14ac:dyDescent="0.2">
      <c r="C123" s="6"/>
      <c r="D123" s="54" t="s">
        <v>263</v>
      </c>
      <c r="E123" s="49" t="s">
        <v>264</v>
      </c>
      <c r="F123" s="22" t="s">
        <v>265</v>
      </c>
      <c r="G123" s="23">
        <f t="shared" si="0"/>
        <v>0</v>
      </c>
      <c r="H123" s="55"/>
      <c r="I123" s="55"/>
      <c r="J123" s="55"/>
      <c r="K123" s="55"/>
      <c r="L123" s="13"/>
      <c r="M123" s="24"/>
      <c r="P123" s="25"/>
    </row>
    <row r="124" spans="3:16" ht="12.75" x14ac:dyDescent="0.2">
      <c r="C124" s="6"/>
      <c r="D124" s="54" t="s">
        <v>266</v>
      </c>
      <c r="E124" s="49" t="s">
        <v>197</v>
      </c>
      <c r="F124" s="22" t="s">
        <v>267</v>
      </c>
      <c r="G124" s="23">
        <f t="shared" si="0"/>
        <v>0</v>
      </c>
      <c r="H124" s="55"/>
      <c r="I124" s="55"/>
      <c r="J124" s="55"/>
      <c r="K124" s="55"/>
      <c r="L124" s="13"/>
      <c r="M124" s="24"/>
      <c r="P124" s="25"/>
    </row>
    <row r="125" spans="3:16" ht="12.75" x14ac:dyDescent="0.2">
      <c r="C125" s="6"/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13"/>
      <c r="M125" s="24"/>
      <c r="P125" s="59"/>
    </row>
    <row r="126" spans="3:16" ht="22.5" x14ac:dyDescent="0.2">
      <c r="C126" s="6"/>
      <c r="D126" s="54" t="s">
        <v>269</v>
      </c>
      <c r="E126" s="21" t="s">
        <v>270</v>
      </c>
      <c r="F126" s="22" t="s">
        <v>271</v>
      </c>
      <c r="G126" s="23">
        <f t="shared" si="0"/>
        <v>0</v>
      </c>
      <c r="H126" s="56">
        <f>SUM( H127:H128)</f>
        <v>0</v>
      </c>
      <c r="I126" s="56">
        <f>SUM( I127:I128)</f>
        <v>0</v>
      </c>
      <c r="J126" s="56">
        <f>SUM( J127:J128)</f>
        <v>0</v>
      </c>
      <c r="K126" s="56">
        <f>SUM( K127:K128)</f>
        <v>0</v>
      </c>
      <c r="L126" s="13"/>
      <c r="M126" s="24"/>
      <c r="P126" s="25">
        <v>800</v>
      </c>
    </row>
    <row r="127" spans="3:16" ht="12.75" x14ac:dyDescent="0.2">
      <c r="C127" s="6"/>
      <c r="D127" s="54" t="s">
        <v>272</v>
      </c>
      <c r="E127" s="26" t="s">
        <v>185</v>
      </c>
      <c r="F127" s="22" t="s">
        <v>273</v>
      </c>
      <c r="G127" s="23">
        <f t="shared" si="0"/>
        <v>0</v>
      </c>
      <c r="H127" s="42">
        <f>Лист1!H127+'Испр 2'!H127+Лист3!H127+Лист4!H127+Лист5!H127+Лист6!H127+Лист7!H127+Лист8!H127+Лист9!H127+Лист10!H127+Лист11!H127+Лист12!H127</f>
        <v>0</v>
      </c>
      <c r="I127" s="42">
        <f>Лист1!I127+'Испр 2'!I127+Лист3!I127+Лист4!I127+Лист5!I127+Лист6!I127+Лист7!I127+Лист8!I127+Лист9!I127+Лист10!I127+Лист11!I127+Лист12!I127</f>
        <v>0</v>
      </c>
      <c r="J127" s="42">
        <f>Лист1!J127+'Испр 2'!J127+Лист3!J127+Лист4!J127+Лист5!J127+Лист6!J127+Лист7!J127+Лист8!J127+Лист9!J127+Лист10!J127+Лист11!J127+Лист12!J127</f>
        <v>0</v>
      </c>
      <c r="K127" s="42">
        <f>Лист1!K127+'Испр 2'!K127+Лист3!K127+Лист4!K127+Лист5!K127+Лист6!K127+Лист7!K127+Лист8!K127+Лист9!K127+Лист10!K127+Лист11!K127+Лист12!K127</f>
        <v>0</v>
      </c>
      <c r="L127" s="13"/>
      <c r="M127" s="24"/>
      <c r="P127" s="25">
        <v>810</v>
      </c>
    </row>
    <row r="128" spans="3:16" ht="12.75" x14ac:dyDescent="0.2">
      <c r="C128" s="6"/>
      <c r="D128" s="54" t="s">
        <v>274</v>
      </c>
      <c r="E128" s="26" t="s">
        <v>188</v>
      </c>
      <c r="F128" s="22" t="s">
        <v>275</v>
      </c>
      <c r="G128" s="23">
        <f t="shared" si="0"/>
        <v>0</v>
      </c>
      <c r="H128" s="56">
        <f>H129+H131</f>
        <v>0</v>
      </c>
      <c r="I128" s="56">
        <f>I129+I131</f>
        <v>0</v>
      </c>
      <c r="J128" s="56">
        <f>J129+J131</f>
        <v>0</v>
      </c>
      <c r="K128" s="56">
        <f>K129+K131</f>
        <v>0</v>
      </c>
      <c r="L128" s="13"/>
      <c r="M128" s="24"/>
      <c r="P128" s="25">
        <v>820</v>
      </c>
    </row>
    <row r="129" spans="3:16" ht="12.75" x14ac:dyDescent="0.2">
      <c r="C129" s="6"/>
      <c r="D129" s="54" t="s">
        <v>276</v>
      </c>
      <c r="E129" s="49" t="s">
        <v>277</v>
      </c>
      <c r="F129" s="22" t="s">
        <v>278</v>
      </c>
      <c r="G129" s="23">
        <f t="shared" si="0"/>
        <v>0</v>
      </c>
      <c r="H129" s="55"/>
      <c r="I129" s="55"/>
      <c r="J129" s="55"/>
      <c r="K129" s="55"/>
      <c r="L129" s="13"/>
      <c r="M129" s="24"/>
      <c r="P129" s="25">
        <v>830</v>
      </c>
    </row>
    <row r="130" spans="3:16" ht="12.75" x14ac:dyDescent="0.2">
      <c r="C130" s="6"/>
      <c r="D130" s="54" t="s">
        <v>279</v>
      </c>
      <c r="E130" s="50" t="s">
        <v>280</v>
      </c>
      <c r="F130" s="22" t="s">
        <v>281</v>
      </c>
      <c r="G130" s="23">
        <f t="shared" si="0"/>
        <v>0</v>
      </c>
      <c r="H130" s="55"/>
      <c r="I130" s="55"/>
      <c r="J130" s="55"/>
      <c r="K130" s="55"/>
      <c r="L130" s="13"/>
      <c r="M130" s="24"/>
      <c r="P130" s="59"/>
    </row>
    <row r="131" spans="3:16" ht="12.75" x14ac:dyDescent="0.2">
      <c r="C131" s="6"/>
      <c r="D131" s="54" t="s">
        <v>282</v>
      </c>
      <c r="E131" s="49" t="s">
        <v>283</v>
      </c>
      <c r="F131" s="22" t="s">
        <v>284</v>
      </c>
      <c r="G131" s="23">
        <f t="shared" si="0"/>
        <v>0</v>
      </c>
      <c r="H131" s="55"/>
      <c r="I131" s="55"/>
      <c r="J131" s="55"/>
      <c r="K131" s="55"/>
      <c r="L131" s="13"/>
      <c r="M131" s="24"/>
      <c r="P131" s="25">
        <v>840</v>
      </c>
    </row>
    <row r="132" spans="3:16" ht="12.75" x14ac:dyDescent="0.2">
      <c r="C132" s="6"/>
      <c r="D132" s="54" t="s">
        <v>30</v>
      </c>
      <c r="E132" s="21" t="s">
        <v>285</v>
      </c>
      <c r="F132" s="22" t="s">
        <v>286</v>
      </c>
      <c r="G132" s="23">
        <f t="shared" si="0"/>
        <v>0</v>
      </c>
      <c r="H132" s="57">
        <f>SUM( H133+H138)</f>
        <v>0</v>
      </c>
      <c r="I132" s="57">
        <f>SUM( I133+I138)</f>
        <v>0</v>
      </c>
      <c r="J132" s="57">
        <f>SUM( J133+J138)</f>
        <v>0</v>
      </c>
      <c r="K132" s="57">
        <f>SUM( K133+K138)</f>
        <v>0</v>
      </c>
      <c r="L132" s="60"/>
      <c r="M132" s="24"/>
      <c r="P132" s="25">
        <v>850</v>
      </c>
    </row>
    <row r="133" spans="3:16" ht="12.75" x14ac:dyDescent="0.2">
      <c r="C133" s="6"/>
      <c r="D133" s="54" t="s">
        <v>287</v>
      </c>
      <c r="E133" s="26" t="s">
        <v>185</v>
      </c>
      <c r="F133" s="22" t="s">
        <v>288</v>
      </c>
      <c r="G133" s="23">
        <f t="shared" ref="G133:G146" si="4">SUM(H133:K133)</f>
        <v>0</v>
      </c>
      <c r="H133" s="57">
        <f>SUM( H134:H135)</f>
        <v>0</v>
      </c>
      <c r="I133" s="57">
        <f>SUM( I134:I135)</f>
        <v>0</v>
      </c>
      <c r="J133" s="57">
        <f>SUM( J134:J135)</f>
        <v>0</v>
      </c>
      <c r="K133" s="57">
        <f>SUM( K134:K135)</f>
        <v>0</v>
      </c>
      <c r="L133" s="60"/>
      <c r="M133" s="24"/>
      <c r="P133" s="25">
        <v>860</v>
      </c>
    </row>
    <row r="134" spans="3:16" ht="12.75" x14ac:dyDescent="0.2">
      <c r="C134" s="6"/>
      <c r="D134" s="54" t="s">
        <v>289</v>
      </c>
      <c r="E134" s="49" t="s">
        <v>206</v>
      </c>
      <c r="F134" s="22" t="s">
        <v>290</v>
      </c>
      <c r="G134" s="23">
        <f t="shared" si="4"/>
        <v>0</v>
      </c>
      <c r="H134" s="61"/>
      <c r="I134" s="61"/>
      <c r="J134" s="61"/>
      <c r="K134" s="61"/>
      <c r="L134" s="60"/>
      <c r="M134" s="24"/>
      <c r="P134" s="25"/>
    </row>
    <row r="135" spans="3:16" ht="12.75" x14ac:dyDescent="0.2">
      <c r="C135" s="6"/>
      <c r="D135" s="54" t="s">
        <v>291</v>
      </c>
      <c r="E135" s="49" t="s">
        <v>209</v>
      </c>
      <c r="F135" s="22" t="s">
        <v>292</v>
      </c>
      <c r="G135" s="23">
        <f t="shared" si="4"/>
        <v>0</v>
      </c>
      <c r="H135" s="57">
        <f>H136+H137</f>
        <v>0</v>
      </c>
      <c r="I135" s="57">
        <f>I136+I137</f>
        <v>0</v>
      </c>
      <c r="J135" s="57">
        <f>J136+J137</f>
        <v>0</v>
      </c>
      <c r="K135" s="57">
        <f>K136+K137</f>
        <v>0</v>
      </c>
      <c r="L135" s="60"/>
      <c r="M135" s="24"/>
      <c r="P135" s="25"/>
    </row>
    <row r="136" spans="3:16" ht="12.75" x14ac:dyDescent="0.2">
      <c r="C136" s="6"/>
      <c r="D136" s="54" t="s">
        <v>293</v>
      </c>
      <c r="E136" s="50" t="s">
        <v>215</v>
      </c>
      <c r="F136" s="22" t="s">
        <v>294</v>
      </c>
      <c r="G136" s="23">
        <f t="shared" si="4"/>
        <v>0</v>
      </c>
      <c r="H136" s="61"/>
      <c r="I136" s="61"/>
      <c r="J136" s="61"/>
      <c r="K136" s="61"/>
      <c r="L136" s="60"/>
      <c r="M136" s="24"/>
      <c r="P136" s="25"/>
    </row>
    <row r="137" spans="3:16" ht="12.75" x14ac:dyDescent="0.2">
      <c r="C137" s="6"/>
      <c r="D137" s="54" t="s">
        <v>295</v>
      </c>
      <c r="E137" s="50" t="s">
        <v>296</v>
      </c>
      <c r="F137" s="22" t="s">
        <v>297</v>
      </c>
      <c r="G137" s="23">
        <f t="shared" si="4"/>
        <v>0</v>
      </c>
      <c r="H137" s="61"/>
      <c r="I137" s="61"/>
      <c r="J137" s="61"/>
      <c r="K137" s="61"/>
      <c r="L137" s="60"/>
      <c r="M137" s="24"/>
      <c r="P137" s="25"/>
    </row>
    <row r="138" spans="3:16" ht="12.75" x14ac:dyDescent="0.2">
      <c r="C138" s="6"/>
      <c r="D138" s="54" t="s">
        <v>298</v>
      </c>
      <c r="E138" s="26" t="s">
        <v>247</v>
      </c>
      <c r="F138" s="22" t="s">
        <v>299</v>
      </c>
      <c r="G138" s="23">
        <f t="shared" si="4"/>
        <v>0</v>
      </c>
      <c r="H138" s="57">
        <f>H139+H141</f>
        <v>0</v>
      </c>
      <c r="I138" s="57">
        <f>I139+I141</f>
        <v>0</v>
      </c>
      <c r="J138" s="57">
        <f>J139+J141</f>
        <v>0</v>
      </c>
      <c r="K138" s="57">
        <f>K139+K141</f>
        <v>0</v>
      </c>
      <c r="L138" s="60"/>
      <c r="M138" s="24"/>
      <c r="P138" s="25">
        <v>870</v>
      </c>
    </row>
    <row r="139" spans="3:16" ht="12.75" x14ac:dyDescent="0.2">
      <c r="C139" s="6"/>
      <c r="D139" s="54" t="s">
        <v>300</v>
      </c>
      <c r="E139" s="49" t="s">
        <v>277</v>
      </c>
      <c r="F139" s="22" t="s">
        <v>301</v>
      </c>
      <c r="G139" s="23">
        <f t="shared" si="4"/>
        <v>0</v>
      </c>
      <c r="H139" s="55"/>
      <c r="I139" s="55"/>
      <c r="J139" s="55"/>
      <c r="K139" s="55"/>
      <c r="L139" s="60"/>
      <c r="M139" s="24"/>
      <c r="P139" s="25">
        <v>880</v>
      </c>
    </row>
    <row r="140" spans="3:16" ht="12.75" x14ac:dyDescent="0.2">
      <c r="C140" s="6"/>
      <c r="D140" s="54" t="s">
        <v>302</v>
      </c>
      <c r="E140" s="50" t="s">
        <v>280</v>
      </c>
      <c r="F140" s="22" t="s">
        <v>303</v>
      </c>
      <c r="G140" s="23">
        <f t="shared" si="4"/>
        <v>0</v>
      </c>
      <c r="H140" s="55"/>
      <c r="I140" s="55"/>
      <c r="J140" s="55"/>
      <c r="K140" s="55"/>
      <c r="L140" s="60"/>
      <c r="M140" s="24"/>
      <c r="P140" s="25"/>
    </row>
    <row r="141" spans="3:16" ht="12.75" x14ac:dyDescent="0.2">
      <c r="C141" s="6"/>
      <c r="D141" s="54" t="s">
        <v>304</v>
      </c>
      <c r="E141" s="49" t="s">
        <v>283</v>
      </c>
      <c r="F141" s="22" t="s">
        <v>305</v>
      </c>
      <c r="G141" s="23">
        <f t="shared" si="4"/>
        <v>0</v>
      </c>
      <c r="H141" s="62"/>
      <c r="I141" s="62"/>
      <c r="J141" s="62"/>
      <c r="K141" s="62"/>
      <c r="L141" s="60"/>
      <c r="M141" s="24"/>
      <c r="P141" s="25">
        <v>890</v>
      </c>
    </row>
    <row r="142" spans="3:16" ht="22.5" x14ac:dyDescent="0.2">
      <c r="C142" s="6"/>
      <c r="D142" s="54" t="s">
        <v>306</v>
      </c>
      <c r="E142" s="21" t="s">
        <v>307</v>
      </c>
      <c r="F142" s="22" t="s">
        <v>308</v>
      </c>
      <c r="G142" s="23">
        <f t="shared" si="4"/>
        <v>8975.0885699999999</v>
      </c>
      <c r="H142" s="63">
        <f>SUM( H143:H144)</f>
        <v>0</v>
      </c>
      <c r="I142" s="63">
        <f>SUM( I143:I144)</f>
        <v>729.88059390154888</v>
      </c>
      <c r="J142" s="63">
        <f>SUM( J143:J144)</f>
        <v>8112.1773047542001</v>
      </c>
      <c r="K142" s="63">
        <f>SUM( K143:K144)</f>
        <v>133.03067134425066</v>
      </c>
      <c r="L142" s="60"/>
      <c r="M142" s="24"/>
      <c r="P142" s="25">
        <v>900</v>
      </c>
    </row>
    <row r="143" spans="3:16" ht="12.75" x14ac:dyDescent="0.2">
      <c r="C143" s="6"/>
      <c r="D143" s="54" t="s">
        <v>309</v>
      </c>
      <c r="E143" s="26" t="s">
        <v>185</v>
      </c>
      <c r="F143" s="22" t="s">
        <v>310</v>
      </c>
      <c r="G143" s="23">
        <f t="shared" si="4"/>
        <v>0</v>
      </c>
      <c r="H143" s="62"/>
      <c r="I143" s="62"/>
      <c r="J143" s="62"/>
      <c r="K143" s="62"/>
      <c r="L143" s="60"/>
      <c r="M143" s="24"/>
      <c r="P143" s="25"/>
    </row>
    <row r="144" spans="3:16" ht="12.75" x14ac:dyDescent="0.2">
      <c r="C144" s="6"/>
      <c r="D144" s="54" t="s">
        <v>311</v>
      </c>
      <c r="E144" s="26" t="s">
        <v>188</v>
      </c>
      <c r="F144" s="22" t="s">
        <v>312</v>
      </c>
      <c r="G144" s="23">
        <f t="shared" si="4"/>
        <v>8975.0885699999999</v>
      </c>
      <c r="H144" s="63">
        <f>H145+H146</f>
        <v>0</v>
      </c>
      <c r="I144" s="63">
        <f>I145+I146</f>
        <v>729.88059390154888</v>
      </c>
      <c r="J144" s="63">
        <f>J145+J146</f>
        <v>8112.1773047542001</v>
      </c>
      <c r="K144" s="63">
        <f>K145+K146</f>
        <v>133.03067134425066</v>
      </c>
      <c r="L144" s="60"/>
      <c r="M144" s="24"/>
      <c r="P144" s="25"/>
    </row>
    <row r="145" spans="3:19" ht="12.75" x14ac:dyDescent="0.2">
      <c r="C145" s="6"/>
      <c r="D145" s="54" t="s">
        <v>313</v>
      </c>
      <c r="E145" s="49" t="s">
        <v>314</v>
      </c>
      <c r="F145" s="22" t="s">
        <v>315</v>
      </c>
      <c r="G145" s="23">
        <f t="shared" si="4"/>
        <v>5085.7368599999991</v>
      </c>
      <c r="H145" s="42">
        <f>Лист1!H145+'Испр 2'!H145+Лист3!H145+Лист4!H145+Лист5!H145+Лист6!H145+Лист7!H145+Лист8!H145+Лист9!H145+Лист10!H145+Лист11!H145+Лист12!H145</f>
        <v>0</v>
      </c>
      <c r="I145" s="42">
        <f>Лист1!I145+'Испр 2'!I145+Лист3!I145+Лист4!I145+Лист5!I145+Лист6!I145+Лист7!I145+Лист8!I145+Лист9!I145+Лист10!I145+Лист11!I145+Лист12!I145</f>
        <v>415.70802243383343</v>
      </c>
      <c r="J145" s="42">
        <f>Лист1!J145+'Испр 2'!J145+Лист3!J145+Лист4!J145+Лист5!J145+Лист6!J145+Лист7!J145+Лист8!J145+Лист9!J145+Лист10!J145+Лист11!J145+Лист12!J145</f>
        <v>4594.4871724482418</v>
      </c>
      <c r="K145" s="42">
        <f>Лист1!K145+'Испр 2'!K145+Лист3!K145+Лист4!K145+Лист5!K145+Лист6!K145+Лист7!K145+Лист8!K145+Лист9!K145+Лист10!K145+Лист11!K145+Лист12!K145</f>
        <v>75.541665117924339</v>
      </c>
      <c r="L145" s="60"/>
      <c r="M145" s="24"/>
      <c r="P145" s="25" t="s">
        <v>316</v>
      </c>
    </row>
    <row r="146" spans="3:19" ht="12.75" x14ac:dyDescent="0.2">
      <c r="C146" s="6"/>
      <c r="D146" s="54" t="s">
        <v>317</v>
      </c>
      <c r="E146" s="49" t="s">
        <v>283</v>
      </c>
      <c r="F146" s="22" t="s">
        <v>318</v>
      </c>
      <c r="G146" s="23">
        <f t="shared" si="4"/>
        <v>3889.3517099999999</v>
      </c>
      <c r="H146" s="42">
        <f>Лист1!H146+'Испр 2'!H146+Лист3!H146+Лист4!H146+Лист5!H146+Лист6!H146+Лист7!H146+Лист8!H146+Лист9!H146+Лист10!H146+Лист11!H146+Лист12!H146</f>
        <v>0</v>
      </c>
      <c r="I146" s="42">
        <f>Лист1!I146+'Испр 2'!I146+Лист3!I146+Лист4!I146+Лист5!I146+Лист6!I146+Лист7!I146+Лист8!I146+Лист9!I146+Лист10!I146+Лист11!I146+Лист12!I146</f>
        <v>314.17257146771544</v>
      </c>
      <c r="J146" s="42">
        <f>Лист1!J146+'Испр 2'!J146+Лист3!J146+Лист4!J146+Лист5!J146+Лист6!J146+Лист7!J146+Лист8!J146+Лист9!J146+Лист10!J146+Лист11!J146+Лист12!J146</f>
        <v>3517.6901323059583</v>
      </c>
      <c r="K146" s="42">
        <f>Лист1!K146+'Испр 2'!K146+Лист3!K146+Лист4!K146+Лист5!K146+Лист6!K146+Лист7!K146+Лист8!K146+Лист9!K146+Лист10!K146+Лист11!K146+Лист12!K146</f>
        <v>57.48900622632631</v>
      </c>
      <c r="L146" s="60"/>
      <c r="M146" s="24"/>
      <c r="P146" s="25" t="s">
        <v>319</v>
      </c>
    </row>
    <row r="147" spans="3:19" x14ac:dyDescent="0.25">
      <c r="D147" s="11"/>
      <c r="E147" s="65"/>
      <c r="F147" s="65"/>
      <c r="G147" s="65"/>
      <c r="H147" s="65"/>
      <c r="I147" s="65"/>
      <c r="J147" s="65"/>
      <c r="K147" s="66"/>
      <c r="L147" s="66"/>
      <c r="M147" s="66"/>
      <c r="N147" s="66"/>
      <c r="O147" s="66"/>
      <c r="P147" s="66"/>
      <c r="Q147" s="66"/>
      <c r="R147" s="67"/>
      <c r="S147" s="67"/>
    </row>
    <row r="148" spans="3:19" ht="12.75" x14ac:dyDescent="0.2">
      <c r="E148" s="24" t="s">
        <v>320</v>
      </c>
      <c r="F148" s="131" t="s">
        <v>353</v>
      </c>
      <c r="G148" s="131"/>
      <c r="H148" s="68"/>
      <c r="I148" s="131" t="s">
        <v>354</v>
      </c>
      <c r="J148" s="131"/>
      <c r="K148" s="131"/>
      <c r="L148" s="68"/>
      <c r="M148" s="69"/>
      <c r="N148" s="69"/>
      <c r="O148" s="70"/>
      <c r="P148" s="66"/>
      <c r="Q148" s="66"/>
      <c r="R148" s="67"/>
      <c r="S148" s="67"/>
    </row>
    <row r="149" spans="3:19" ht="12.75" x14ac:dyDescent="0.2">
      <c r="E149" s="71" t="s">
        <v>321</v>
      </c>
      <c r="F149" s="130" t="s">
        <v>322</v>
      </c>
      <c r="G149" s="130"/>
      <c r="H149" s="70"/>
      <c r="I149" s="130" t="s">
        <v>323</v>
      </c>
      <c r="J149" s="130"/>
      <c r="K149" s="130"/>
      <c r="L149" s="70"/>
      <c r="M149" s="130" t="s">
        <v>324</v>
      </c>
      <c r="N149" s="130"/>
      <c r="O149" s="24"/>
      <c r="P149" s="66"/>
      <c r="Q149" s="66"/>
      <c r="R149" s="67"/>
      <c r="S149" s="67"/>
    </row>
    <row r="150" spans="3:19" ht="12.75" x14ac:dyDescent="0.2">
      <c r="E150" s="71" t="s">
        <v>325</v>
      </c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66"/>
      <c r="Q150" s="66"/>
      <c r="R150" s="67"/>
      <c r="S150" s="67"/>
    </row>
    <row r="151" spans="3:19" ht="12.75" x14ac:dyDescent="0.2">
      <c r="E151" s="71" t="s">
        <v>326</v>
      </c>
      <c r="F151" s="131" t="s">
        <v>355</v>
      </c>
      <c r="G151" s="131"/>
      <c r="H151" s="131"/>
      <c r="I151" s="24"/>
      <c r="J151" s="71" t="s">
        <v>327</v>
      </c>
      <c r="K151" s="72"/>
      <c r="L151" s="24"/>
      <c r="M151" s="24"/>
      <c r="N151" s="24"/>
      <c r="O151" s="24"/>
      <c r="P151" s="66"/>
      <c r="Q151" s="66"/>
      <c r="R151" s="67"/>
      <c r="S151" s="67"/>
    </row>
    <row r="152" spans="3:19" ht="12.75" x14ac:dyDescent="0.2">
      <c r="E152" s="24" t="s">
        <v>328</v>
      </c>
      <c r="F152" s="132" t="s">
        <v>329</v>
      </c>
      <c r="G152" s="132"/>
      <c r="H152" s="132"/>
      <c r="I152" s="24"/>
      <c r="J152" s="73" t="s">
        <v>330</v>
      </c>
      <c r="K152" s="73"/>
      <c r="L152" s="24"/>
      <c r="M152" s="24"/>
      <c r="N152" s="24"/>
      <c r="O152" s="24"/>
      <c r="P152" s="66"/>
      <c r="Q152" s="66"/>
      <c r="R152" s="67"/>
      <c r="S152" s="67"/>
    </row>
    <row r="153" spans="3:19" x14ac:dyDescent="0.25">
      <c r="E153" s="66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7"/>
      <c r="S153" s="67"/>
    </row>
    <row r="154" spans="3:19" x14ac:dyDescent="0.25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7"/>
      <c r="S154" s="67"/>
    </row>
    <row r="155" spans="3:19" x14ac:dyDescent="0.25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7"/>
      <c r="S155" s="67"/>
    </row>
    <row r="156" spans="3:19" x14ac:dyDescent="0.25">
      <c r="E156" s="66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7"/>
      <c r="S156" s="67"/>
    </row>
    <row r="157" spans="3:19" x14ac:dyDescent="0.25">
      <c r="E157" s="66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7"/>
      <c r="S157" s="67"/>
    </row>
    <row r="158" spans="3:19" x14ac:dyDescent="0.25">
      <c r="E158" s="66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7"/>
      <c r="S158" s="67"/>
    </row>
    <row r="159" spans="3:19" x14ac:dyDescent="0.25">
      <c r="E159" s="66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7"/>
      <c r="S159" s="67"/>
    </row>
    <row r="160" spans="3:19" x14ac:dyDescent="0.25">
      <c r="E160" s="66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7"/>
      <c r="S160" s="67"/>
    </row>
    <row r="161" spans="5:19" x14ac:dyDescent="0.25">
      <c r="E161" s="66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7"/>
      <c r="S161" s="67"/>
    </row>
    <row r="162" spans="5:19" x14ac:dyDescent="0.25">
      <c r="E162" s="66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7"/>
      <c r="S162" s="67"/>
    </row>
    <row r="163" spans="5:19" x14ac:dyDescent="0.25">
      <c r="E163" s="66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7"/>
      <c r="S163" s="67"/>
    </row>
    <row r="164" spans="5:19" x14ac:dyDescent="0.25">
      <c r="E164" s="66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7"/>
      <c r="S164" s="67"/>
    </row>
    <row r="165" spans="5:19" x14ac:dyDescent="0.25">
      <c r="E165" s="66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7"/>
      <c r="S165" s="67"/>
    </row>
    <row r="166" spans="5:19" x14ac:dyDescent="0.25"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7"/>
      <c r="S166" s="67"/>
    </row>
    <row r="167" spans="5:19" x14ac:dyDescent="0.25">
      <c r="E167" s="66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7"/>
      <c r="S167" s="67"/>
    </row>
    <row r="168" spans="5:19" x14ac:dyDescent="0.25">
      <c r="E168" s="66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7"/>
      <c r="S168" s="67"/>
    </row>
    <row r="169" spans="5:19" x14ac:dyDescent="0.25">
      <c r="E169" s="66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7"/>
      <c r="S169" s="67"/>
    </row>
    <row r="170" spans="5:19" x14ac:dyDescent="0.25">
      <c r="E170" s="66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7"/>
      <c r="S170" s="67"/>
    </row>
    <row r="171" spans="5:19" x14ac:dyDescent="0.25">
      <c r="E171" s="66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7"/>
      <c r="S171" s="67"/>
    </row>
    <row r="172" spans="5:19" x14ac:dyDescent="0.25">
      <c r="E172" s="66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7"/>
      <c r="S172" s="67"/>
    </row>
    <row r="173" spans="5:19" x14ac:dyDescent="0.25">
      <c r="E173" s="66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7"/>
      <c r="S173" s="67"/>
    </row>
    <row r="174" spans="5:19" x14ac:dyDescent="0.25">
      <c r="E174" s="66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7"/>
      <c r="S174" s="67"/>
    </row>
    <row r="175" spans="5:19" x14ac:dyDescent="0.25">
      <c r="E175" s="66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7"/>
      <c r="S175" s="67"/>
    </row>
    <row r="176" spans="5:19" x14ac:dyDescent="0.25">
      <c r="E176" s="66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7"/>
      <c r="S176" s="67"/>
    </row>
    <row r="177" spans="5:19" x14ac:dyDescent="0.25">
      <c r="E177" s="66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7"/>
      <c r="S177" s="67"/>
    </row>
    <row r="178" spans="5:19" x14ac:dyDescent="0.25"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</row>
    <row r="179" spans="5:19" x14ac:dyDescent="0.25"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</row>
    <row r="180" spans="5:19" x14ac:dyDescent="0.25"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</row>
    <row r="181" spans="5:19" x14ac:dyDescent="0.25"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0000000-0002-0000-0000-000000000000}"/>
    <dataValidation type="decimal" allowBlank="1" showErrorMessage="1" errorTitle="Ошибка" error="Допускается ввод только действительных чисел!" sqref="G23:K25 G89:K91 G15:K18 G52:K55 G42:K50 G79:K87 G20:K21 G64:K77 G27:K40 G93:K124 G60:K62 G57:K58 G126:K146" xr:uid="{00000000-0002-0000-0000-000001000000}">
      <formula1>-9.99999999999999E+23</formula1>
      <formula2>9.99999999999999E+23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4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Y177"/>
  <sheetViews>
    <sheetView topLeftCell="C7" workbookViewId="0">
      <selection activeCell="L31" sqref="L31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8" t="s">
        <v>18</v>
      </c>
      <c r="I12" s="128" t="s">
        <v>19</v>
      </c>
      <c r="J12" s="128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1851.712</v>
      </c>
      <c r="H15" s="92">
        <f>H16+H17+H20+H23</f>
        <v>0</v>
      </c>
      <c r="I15" s="92">
        <f>I16+I17+I20+I23</f>
        <v>1851.712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1851.712</v>
      </c>
      <c r="H23" s="92">
        <f>SUM(H24:H26)</f>
        <v>0</v>
      </c>
      <c r="I23" s="92">
        <f>SUM(I24:I26)</f>
        <v>1851.712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1851.712</v>
      </c>
      <c r="H25" s="42"/>
      <c r="I25" s="42">
        <v>1851.712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1709.0062934219086</v>
      </c>
      <c r="H27" s="92">
        <f>H29+H30+H31</f>
        <v>0</v>
      </c>
      <c r="I27" s="92">
        <f>I28+I30+I31</f>
        <v>0</v>
      </c>
      <c r="J27" s="92">
        <f>J28+J29+J31</f>
        <v>1679.3446453895465</v>
      </c>
      <c r="K27" s="92">
        <f>K28+K29+K30</f>
        <v>29.661648032362066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1679.3446453895465</v>
      </c>
      <c r="H29" s="27"/>
      <c r="I29" s="109"/>
      <c r="J29" s="27">
        <v>1679.3446453895465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29.661648032362066</v>
      </c>
      <c r="H30" s="27"/>
      <c r="I30" s="27"/>
      <c r="J30" s="109"/>
      <c r="K30" s="27">
        <v>29.661648032362066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1758.3519999999999</v>
      </c>
      <c r="H33" s="92">
        <f>H34+H36+H39+H42</f>
        <v>0</v>
      </c>
      <c r="I33" s="92">
        <f>I34+I36+I39+I42</f>
        <v>163.798</v>
      </c>
      <c r="J33" s="92">
        <f>J34+J36+J39+J42</f>
        <v>1566.367</v>
      </c>
      <c r="K33" s="92">
        <f>K34+K36+K39+K42</f>
        <v>28.187000000000001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1758.3519999999999</v>
      </c>
      <c r="H34" s="27"/>
      <c r="I34" s="27">
        <v>163.798</v>
      </c>
      <c r="J34" s="27">
        <v>1566.367</v>
      </c>
      <c r="K34" s="27">
        <v>28.187000000000001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1709.0062934219086</v>
      </c>
      <c r="H43" s="27"/>
      <c r="I43" s="27">
        <v>1679.3446453895465</v>
      </c>
      <c r="J43" s="27">
        <v>29.661648032362066</v>
      </c>
      <c r="K43" s="27">
        <v>-5.5733195836182858E-14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1.369</v>
      </c>
      <c r="H45" s="27"/>
      <c r="I45" s="27"/>
      <c r="J45" s="27">
        <v>1.369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91.991000000000014</v>
      </c>
      <c r="H46" s="27">
        <v>0</v>
      </c>
      <c r="I46" s="27">
        <v>8.5693546104534253</v>
      </c>
      <c r="J46" s="27">
        <v>81.946997357184458</v>
      </c>
      <c r="K46" s="27">
        <v>1.4746480323621209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7.1565707859370886E-2</v>
      </c>
      <c r="H47" s="27"/>
      <c r="I47" s="27"/>
      <c r="J47" s="27">
        <v>7.1565707859370886E-2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149.16806942937731</v>
      </c>
      <c r="H48" s="27">
        <v>0</v>
      </c>
      <c r="I48" s="27">
        <v>13.895642872640487</v>
      </c>
      <c r="J48" s="27">
        <v>132.88121002386637</v>
      </c>
      <c r="K48" s="27">
        <v>2.3912165328704713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-57.177069429377326</v>
      </c>
      <c r="H49" s="92">
        <f>H46-H48</f>
        <v>0</v>
      </c>
      <c r="I49" s="92">
        <f>I46-I48</f>
        <v>-5.3262882621870613</v>
      </c>
      <c r="J49" s="92">
        <f>J46-J48</f>
        <v>-50.934212666681915</v>
      </c>
      <c r="K49" s="92">
        <f>K46-K48</f>
        <v>-0.91656850050835037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3.2658059964726629</v>
      </c>
      <c r="H52" s="92">
        <f>H53+H54+H57+H60</f>
        <v>0</v>
      </c>
      <c r="I52" s="92">
        <f>I53+I54+I57+I60</f>
        <v>3.2658059964726629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3.2658059964726629</v>
      </c>
      <c r="H60" s="92">
        <f>SUM(H61:H63)</f>
        <v>0</v>
      </c>
      <c r="I60" s="92">
        <f>SUM(I61:I63)</f>
        <v>3.2658059964726629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3.2658059964726629</v>
      </c>
      <c r="H62" s="42">
        <f>H25/6804*12</f>
        <v>0</v>
      </c>
      <c r="I62" s="42">
        <f>I25/6804*12</f>
        <v>3.2658059964726629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3.0141204469522198</v>
      </c>
      <c r="H64" s="92">
        <f>H66+H67+H68</f>
        <v>0</v>
      </c>
      <c r="I64" s="92">
        <f>I65+I67+I68</f>
        <v>0</v>
      </c>
      <c r="J64" s="92">
        <f>J65+J66+J68</f>
        <v>2.9618071347258317</v>
      </c>
      <c r="K64" s="92">
        <f>K65+K66+K67</f>
        <v>5.2313312226388117E-2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2.9618071347258317</v>
      </c>
      <c r="H66" s="42">
        <f t="shared" ref="H66:I68" si="1">H29/6804*12</f>
        <v>0</v>
      </c>
      <c r="I66" s="111"/>
      <c r="J66" s="42">
        <f>J29/6804*12</f>
        <v>2.9618071347258317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5.2313312226388117E-2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5.2313312226388117E-2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3.1011499118165786</v>
      </c>
      <c r="H70" s="92">
        <f>H71+H73+H76+H79</f>
        <v>0</v>
      </c>
      <c r="I70" s="92">
        <f>I71+I73+I76+I79</f>
        <v>0.28888536155202821</v>
      </c>
      <c r="J70" s="92">
        <f>J71+J73+J76+J79</f>
        <v>2.7625520282186948</v>
      </c>
      <c r="K70" s="92">
        <f>K71+K73+K76+K79</f>
        <v>4.9712522045855384E-2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3.1011499118165786</v>
      </c>
      <c r="H71" s="42">
        <f>H34/6804*12</f>
        <v>0</v>
      </c>
      <c r="I71" s="42">
        <f t="shared" ref="I71:K75" si="2">I34/6804*12</f>
        <v>0.28888536155202821</v>
      </c>
      <c r="J71" s="42">
        <f t="shared" si="2"/>
        <v>2.7625520282186948</v>
      </c>
      <c r="K71" s="42">
        <f t="shared" si="2"/>
        <v>4.9712522045855384E-2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3.0141204469522198</v>
      </c>
      <c r="H80" s="42">
        <f t="shared" si="3"/>
        <v>0</v>
      </c>
      <c r="I80" s="42">
        <f t="shared" si="3"/>
        <v>2.9618071347258317</v>
      </c>
      <c r="J80" s="42">
        <f t="shared" si="3"/>
        <v>5.2313312226388117E-2</v>
      </c>
      <c r="K80" s="42">
        <f t="shared" si="3"/>
        <v>-9.8294878017959193E-17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2.4144620811287478E-3</v>
      </c>
      <c r="H82" s="42">
        <f t="shared" si="3"/>
        <v>0</v>
      </c>
      <c r="I82" s="42">
        <f t="shared" si="3"/>
        <v>0</v>
      </c>
      <c r="J82" s="42">
        <f t="shared" si="3"/>
        <v>2.4144620811287478E-3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0.16224162257495589</v>
      </c>
      <c r="H83" s="42">
        <f t="shared" si="3"/>
        <v>0</v>
      </c>
      <c r="I83" s="42">
        <f t="shared" si="3"/>
        <v>1.5113500194803217E-2</v>
      </c>
      <c r="J83" s="42">
        <f t="shared" si="3"/>
        <v>0.14452733219961986</v>
      </c>
      <c r="K83" s="42">
        <f t="shared" si="3"/>
        <v>2.6007901805328408E-3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1.2621817964615677E-4</v>
      </c>
      <c r="H84" s="42">
        <f t="shared" si="3"/>
        <v>0</v>
      </c>
      <c r="I84" s="42">
        <f t="shared" si="3"/>
        <v>0</v>
      </c>
      <c r="J84" s="42">
        <f t="shared" si="3"/>
        <v>1.2621817964615677E-4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0.26308301486662672</v>
      </c>
      <c r="H85" s="42">
        <f t="shared" si="3"/>
        <v>0</v>
      </c>
      <c r="I85" s="42">
        <f t="shared" si="3"/>
        <v>2.4507306653686924E-2</v>
      </c>
      <c r="J85" s="42">
        <f t="shared" si="3"/>
        <v>0.23435839510382078</v>
      </c>
      <c r="K85" s="42">
        <f t="shared" si="3"/>
        <v>4.2173131091189971E-3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-0.1008413922916708</v>
      </c>
      <c r="H86" s="92">
        <f>H83-H85</f>
        <v>0</v>
      </c>
      <c r="I86" s="92">
        <f>I83-I85</f>
        <v>-9.3938064588837064E-3</v>
      </c>
      <c r="J86" s="92">
        <f>J83-J85</f>
        <v>-8.9831062904200926E-2</v>
      </c>
      <c r="K86" s="92">
        <f>K83-K85</f>
        <v>-1.6165229285861563E-3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1758.3519999999999</v>
      </c>
      <c r="H93" s="92">
        <f>SUM(H94:H95)</f>
        <v>0</v>
      </c>
      <c r="I93" s="92">
        <f>SUM(I94:I95)</f>
        <v>163.798</v>
      </c>
      <c r="J93" s="92">
        <f>SUM(J94:J95)</f>
        <v>1566.367</v>
      </c>
      <c r="K93" s="92">
        <f>SUM(K94:K95)</f>
        <v>28.187000000000001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1758.3519999999999</v>
      </c>
      <c r="H94" s="55">
        <f>H34</f>
        <v>0</v>
      </c>
      <c r="I94" s="55">
        <f>I34</f>
        <v>163.798</v>
      </c>
      <c r="J94" s="55">
        <f>J34</f>
        <v>1566.367</v>
      </c>
      <c r="K94" s="55">
        <f>K34</f>
        <v>28.187000000000001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981.75763000000006</v>
      </c>
      <c r="H142" s="116">
        <f>SUM( H143:H144)</f>
        <v>0</v>
      </c>
      <c r="I142" s="116">
        <f>SUM( I143:I144)</f>
        <v>91.454917035235269</v>
      </c>
      <c r="J142" s="116">
        <f>SUM( J143:J144)</f>
        <v>874.56479341463489</v>
      </c>
      <c r="K142" s="116">
        <f>SUM( K143:K144)</f>
        <v>15.737919550129895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981.75763000000006</v>
      </c>
      <c r="H144" s="116">
        <f>H145+H146</f>
        <v>0</v>
      </c>
      <c r="I144" s="116">
        <f>I145+I146</f>
        <v>91.454917035235269</v>
      </c>
      <c r="J144" s="116">
        <f>J145+J146</f>
        <v>874.56479341463489</v>
      </c>
      <c r="K144" s="116">
        <f>K145+K146</f>
        <v>15.737919550129895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574.78824000000009</v>
      </c>
      <c r="H145" s="62">
        <v>0</v>
      </c>
      <c r="I145" s="62">
        <v>53.543979894537614</v>
      </c>
      <c r="J145" s="62">
        <v>512.03020278310601</v>
      </c>
      <c r="K145" s="62">
        <v>9.2140573223563891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406.96939000000009</v>
      </c>
      <c r="H146" s="62">
        <v>0</v>
      </c>
      <c r="I146" s="62">
        <v>37.910937140697662</v>
      </c>
      <c r="J146" s="62">
        <v>362.53459063152889</v>
      </c>
      <c r="K146" s="64">
        <v>6.523862227773507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IF([10]Титульный!G45="","",[10]Титульный!G45)</f>
        <v>Генеральный директор</v>
      </c>
      <c r="G148" s="143"/>
      <c r="H148" s="129"/>
      <c r="I148" s="143" t="str">
        <f>IF([10]Титульный!G44="","",[10]Титульный!G44)</f>
        <v>Архипенко Дмитрий Витальевич</v>
      </c>
      <c r="J148" s="143"/>
      <c r="K148" s="143"/>
      <c r="L148" s="129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IF([10]Титульный!G46="","",[10]Титульный!G46)</f>
        <v>(383)279-78-25</v>
      </c>
      <c r="G151" s="143"/>
      <c r="H151" s="143"/>
      <c r="I151" s="93"/>
      <c r="J151" s="120" t="s">
        <v>327</v>
      </c>
      <c r="K151" s="129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E362DDC-374A-4F03-BCE6-92C52552A29D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7DD5A162-7127-4402-B004-56D3641424E4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/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6"/>
      <c r="E11" s="148"/>
      <c r="F11" s="148"/>
      <c r="G11" s="148"/>
      <c r="H11" s="148"/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9"/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9"/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9"/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9"/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/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3"/>
      <c r="G148" s="143"/>
      <c r="H148" s="123"/>
      <c r="I148" s="143"/>
      <c r="J148" s="143"/>
      <c r="K148" s="143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2"/>
      <c r="G149" s="142"/>
      <c r="H149" s="93"/>
      <c r="I149" s="142"/>
      <c r="J149" s="142"/>
      <c r="K149" s="142"/>
      <c r="L149" s="93"/>
      <c r="M149" s="142"/>
      <c r="N149" s="142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3"/>
      <c r="G151" s="143"/>
      <c r="H151" s="143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44"/>
      <c r="G152" s="144"/>
      <c r="H152" s="144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1E65742C-CD6C-45E3-95C7-6400FC4FB3CA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78D37DFA-3D72-4256-8BA3-C7B8A4C44123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/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6"/>
      <c r="E11" s="148"/>
      <c r="F11" s="148"/>
      <c r="G11" s="148"/>
      <c r="H11" s="148"/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9"/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9"/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9"/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9"/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/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3"/>
      <c r="G148" s="143"/>
      <c r="H148" s="123"/>
      <c r="I148" s="143"/>
      <c r="J148" s="143"/>
      <c r="K148" s="143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2"/>
      <c r="G149" s="142"/>
      <c r="H149" s="93"/>
      <c r="I149" s="142"/>
      <c r="J149" s="142"/>
      <c r="K149" s="142"/>
      <c r="L149" s="93"/>
      <c r="M149" s="142"/>
      <c r="N149" s="142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3"/>
      <c r="G151" s="143"/>
      <c r="H151" s="143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44"/>
      <c r="G152" s="144"/>
      <c r="H152" s="144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02797EFA-7900-4ABB-9F3F-F7FE73E139FB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E37A3F41-7965-4CD1-BD17-10CEC61AFE77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Y177"/>
  <sheetViews>
    <sheetView topLeftCell="C22" workbookViewId="0">
      <selection activeCell="C22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/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/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/>
    </row>
    <row r="11" spans="1:77" ht="15" customHeight="1" x14ac:dyDescent="0.25">
      <c r="D11" s="146"/>
      <c r="E11" s="148"/>
      <c r="F11" s="148"/>
      <c r="G11" s="148"/>
      <c r="H11" s="148"/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2"/>
      <c r="I12" s="122"/>
      <c r="J12" s="122"/>
      <c r="K12" s="86"/>
      <c r="L12" s="85"/>
    </row>
    <row r="13" spans="1:77" ht="12" customHeight="1" x14ac:dyDescent="0.25">
      <c r="D13" s="87"/>
      <c r="E13" s="87"/>
      <c r="F13" s="87"/>
      <c r="G13" s="87"/>
      <c r="H13" s="87"/>
      <c r="I13" s="87"/>
      <c r="J13" s="87"/>
      <c r="K13" s="87"/>
    </row>
    <row r="14" spans="1:77" s="88" customFormat="1" ht="15" customHeight="1" x14ac:dyDescent="0.25">
      <c r="C14" s="89"/>
      <c r="D14" s="139"/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/>
      <c r="E15" s="21"/>
      <c r="F15" s="22"/>
      <c r="G15" s="92"/>
      <c r="H15" s="92"/>
      <c r="I15" s="92"/>
      <c r="J15" s="92"/>
      <c r="K15" s="92"/>
      <c r="L15" s="90"/>
      <c r="M15" s="93"/>
      <c r="P15" s="25"/>
    </row>
    <row r="16" spans="1:77" s="88" customFormat="1" ht="15" customHeight="1" x14ac:dyDescent="0.2">
      <c r="C16" s="89"/>
      <c r="D16" s="91"/>
      <c r="E16" s="26"/>
      <c r="F16" s="22"/>
      <c r="G16" s="92"/>
      <c r="H16" s="27"/>
      <c r="I16" s="27"/>
      <c r="J16" s="27"/>
      <c r="K16" s="27"/>
      <c r="L16" s="90"/>
      <c r="M16" s="93"/>
      <c r="P16" s="25"/>
    </row>
    <row r="17" spans="3:16" s="88" customFormat="1" ht="15" customHeight="1" x14ac:dyDescent="0.2">
      <c r="C17" s="89"/>
      <c r="D17" s="91"/>
      <c r="E17" s="26"/>
      <c r="F17" s="22"/>
      <c r="G17" s="92"/>
      <c r="H17" s="92"/>
      <c r="I17" s="92"/>
      <c r="J17" s="92"/>
      <c r="K17" s="92"/>
      <c r="L17" s="90"/>
      <c r="M17" s="93"/>
      <c r="P17" s="25"/>
    </row>
    <row r="18" spans="3:16" s="88" customFormat="1" ht="12.75" hidden="1" x14ac:dyDescent="0.2">
      <c r="C18" s="89"/>
      <c r="D18" s="94"/>
      <c r="E18" s="95"/>
      <c r="F18" s="96"/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/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/>
      <c r="E20" s="26"/>
      <c r="F20" s="22"/>
      <c r="G20" s="92"/>
      <c r="H20" s="92"/>
      <c r="I20" s="92"/>
      <c r="J20" s="92"/>
      <c r="K20" s="92"/>
      <c r="L20" s="90"/>
      <c r="M20" s="93"/>
      <c r="P20" s="102"/>
    </row>
    <row r="21" spans="3:16" s="88" customFormat="1" ht="12.75" hidden="1" x14ac:dyDescent="0.2">
      <c r="C21" s="89"/>
      <c r="D21" s="94"/>
      <c r="E21" s="95"/>
      <c r="F21" s="96"/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/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/>
      <c r="E23" s="26"/>
      <c r="F23" s="22"/>
      <c r="G23" s="92"/>
      <c r="H23" s="92"/>
      <c r="I23" s="92"/>
      <c r="J23" s="92"/>
      <c r="K23" s="92"/>
      <c r="L23" s="90"/>
      <c r="M23" s="93"/>
      <c r="P23" s="25"/>
    </row>
    <row r="24" spans="3:16" s="88" customFormat="1" ht="12.75" hidden="1" x14ac:dyDescent="0.2">
      <c r="C24" s="89"/>
      <c r="D24" s="94"/>
      <c r="E24" s="95"/>
      <c r="F24" s="96"/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/>
      <c r="D25" s="104"/>
      <c r="E25" s="105"/>
      <c r="F25" s="40"/>
      <c r="G25" s="106"/>
      <c r="H25" s="42"/>
      <c r="I25" s="42"/>
      <c r="J25" s="42"/>
      <c r="K25" s="43"/>
      <c r="L25" s="90"/>
      <c r="M25" s="107"/>
      <c r="N25" s="108"/>
      <c r="O25" s="108"/>
    </row>
    <row r="26" spans="3:16" s="88" customFormat="1" ht="15" customHeight="1" x14ac:dyDescent="0.2">
      <c r="C26" s="89"/>
      <c r="D26" s="98"/>
      <c r="E26" s="99"/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/>
      <c r="E27" s="21"/>
      <c r="F27" s="22"/>
      <c r="G27" s="92"/>
      <c r="H27" s="92"/>
      <c r="I27" s="92"/>
      <c r="J27" s="92"/>
      <c r="K27" s="92"/>
      <c r="L27" s="90"/>
      <c r="M27" s="93"/>
      <c r="P27" s="25"/>
    </row>
    <row r="28" spans="3:16" s="88" customFormat="1" ht="15" customHeight="1" x14ac:dyDescent="0.2">
      <c r="C28" s="89"/>
      <c r="D28" s="91"/>
      <c r="E28" s="26"/>
      <c r="F28" s="22"/>
      <c r="G28" s="92"/>
      <c r="H28" s="109"/>
      <c r="I28" s="27"/>
      <c r="J28" s="27"/>
      <c r="K28" s="27"/>
      <c r="L28" s="90"/>
      <c r="M28" s="93"/>
      <c r="P28" s="25"/>
    </row>
    <row r="29" spans="3:16" s="88" customFormat="1" ht="15" customHeight="1" x14ac:dyDescent="0.2">
      <c r="C29" s="89"/>
      <c r="D29" s="91"/>
      <c r="E29" s="26"/>
      <c r="F29" s="22"/>
      <c r="G29" s="92"/>
      <c r="H29" s="27"/>
      <c r="I29" s="109"/>
      <c r="J29" s="27"/>
      <c r="K29" s="27"/>
      <c r="L29" s="90"/>
      <c r="M29" s="93"/>
      <c r="P29" s="25"/>
    </row>
    <row r="30" spans="3:16" s="88" customFormat="1" ht="15" customHeight="1" x14ac:dyDescent="0.2">
      <c r="C30" s="89"/>
      <c r="D30" s="91"/>
      <c r="E30" s="26"/>
      <c r="F30" s="22"/>
      <c r="G30" s="92"/>
      <c r="H30" s="27"/>
      <c r="I30" s="27"/>
      <c r="J30" s="109"/>
      <c r="K30" s="27"/>
      <c r="L30" s="90"/>
      <c r="M30" s="93"/>
      <c r="P30" s="25"/>
    </row>
    <row r="31" spans="3:16" s="88" customFormat="1" ht="15" customHeight="1" x14ac:dyDescent="0.2">
      <c r="C31" s="89"/>
      <c r="D31" s="91"/>
      <c r="E31" s="26"/>
      <c r="F31" s="22"/>
      <c r="G31" s="92"/>
      <c r="H31" s="27"/>
      <c r="I31" s="27"/>
      <c r="J31" s="27"/>
      <c r="K31" s="109"/>
      <c r="L31" s="90"/>
      <c r="M31" s="93"/>
      <c r="P31" s="25"/>
    </row>
    <row r="32" spans="3:16" s="88" customFormat="1" ht="15" customHeight="1" x14ac:dyDescent="0.2">
      <c r="C32" s="89"/>
      <c r="D32" s="91"/>
      <c r="E32" s="47"/>
      <c r="F32" s="22"/>
      <c r="G32" s="92"/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/>
      <c r="E33" s="21"/>
      <c r="F33" s="22"/>
      <c r="G33" s="92"/>
      <c r="H33" s="92"/>
      <c r="I33" s="92"/>
      <c r="J33" s="92"/>
      <c r="K33" s="92"/>
      <c r="L33" s="90"/>
      <c r="M33" s="93"/>
      <c r="P33" s="25"/>
    </row>
    <row r="34" spans="3:16" s="88" customFormat="1" ht="12.75" x14ac:dyDescent="0.2">
      <c r="C34" s="89"/>
      <c r="D34" s="91"/>
      <c r="E34" s="26"/>
      <c r="F34" s="22"/>
      <c r="G34" s="92"/>
      <c r="H34" s="27"/>
      <c r="I34" s="27"/>
      <c r="J34" s="27"/>
      <c r="K34" s="27"/>
      <c r="L34" s="90"/>
      <c r="M34" s="93"/>
      <c r="P34" s="25"/>
    </row>
    <row r="35" spans="3:16" s="88" customFormat="1" ht="15" customHeight="1" x14ac:dyDescent="0.2">
      <c r="C35" s="89"/>
      <c r="D35" s="91"/>
      <c r="E35" s="49"/>
      <c r="F35" s="22"/>
      <c r="G35" s="92"/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/>
      <c r="E36" s="26"/>
      <c r="F36" s="22"/>
      <c r="G36" s="92"/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/>
      <c r="E37" s="49"/>
      <c r="F37" s="22"/>
      <c r="G37" s="92"/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/>
      <c r="E38" s="50"/>
      <c r="F38" s="22"/>
      <c r="G38" s="92"/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/>
      <c r="E39" s="26"/>
      <c r="F39" s="22"/>
      <c r="G39" s="92"/>
      <c r="H39" s="92"/>
      <c r="I39" s="92"/>
      <c r="J39" s="92"/>
      <c r="K39" s="92"/>
      <c r="L39" s="90"/>
      <c r="M39" s="93"/>
      <c r="P39" s="25"/>
    </row>
    <row r="40" spans="3:16" s="88" customFormat="1" ht="12.75" hidden="1" x14ac:dyDescent="0.2">
      <c r="C40" s="89"/>
      <c r="D40" s="94"/>
      <c r="E40" s="95"/>
      <c r="F40" s="96"/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/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/>
      <c r="E42" s="26"/>
      <c r="F42" s="22"/>
      <c r="G42" s="92"/>
      <c r="H42" s="27"/>
      <c r="I42" s="27"/>
      <c r="J42" s="27"/>
      <c r="K42" s="27"/>
      <c r="L42" s="90"/>
      <c r="M42" s="93"/>
      <c r="P42" s="25"/>
    </row>
    <row r="43" spans="3:16" s="88" customFormat="1" ht="15" customHeight="1" x14ac:dyDescent="0.2">
      <c r="C43" s="89"/>
      <c r="D43" s="91"/>
      <c r="E43" s="21"/>
      <c r="F43" s="22"/>
      <c r="G43" s="92"/>
      <c r="H43" s="27"/>
      <c r="I43" s="27"/>
      <c r="J43" s="27"/>
      <c r="K43" s="27"/>
      <c r="L43" s="90"/>
      <c r="M43" s="93"/>
      <c r="P43" s="25"/>
    </row>
    <row r="44" spans="3:16" s="88" customFormat="1" ht="15" customHeight="1" x14ac:dyDescent="0.2">
      <c r="C44" s="89"/>
      <c r="D44" s="91"/>
      <c r="E44" s="21"/>
      <c r="F44" s="22"/>
      <c r="G44" s="92"/>
      <c r="H44" s="27"/>
      <c r="I44" s="27"/>
      <c r="J44" s="27"/>
      <c r="K44" s="27"/>
      <c r="L44" s="90"/>
      <c r="M44" s="93"/>
      <c r="P44" s="25"/>
    </row>
    <row r="45" spans="3:16" s="88" customFormat="1" ht="15" customHeight="1" x14ac:dyDescent="0.2">
      <c r="C45" s="89"/>
      <c r="D45" s="91"/>
      <c r="E45" s="21"/>
      <c r="F45" s="22"/>
      <c r="G45" s="92"/>
      <c r="H45" s="27"/>
      <c r="I45" s="27"/>
      <c r="J45" s="27"/>
      <c r="K45" s="27"/>
      <c r="L45" s="90"/>
      <c r="M45" s="93"/>
      <c r="P45" s="25"/>
    </row>
    <row r="46" spans="3:16" s="88" customFormat="1" ht="15" customHeight="1" x14ac:dyDescent="0.2">
      <c r="C46" s="89"/>
      <c r="D46" s="91"/>
      <c r="E46" s="21"/>
      <c r="F46" s="22"/>
      <c r="G46" s="92"/>
      <c r="H46" s="27"/>
      <c r="I46" s="27"/>
      <c r="J46" s="27"/>
      <c r="K46" s="27"/>
      <c r="L46" s="90"/>
      <c r="M46" s="93"/>
      <c r="P46" s="25"/>
    </row>
    <row r="47" spans="3:16" s="88" customFormat="1" ht="15" customHeight="1" x14ac:dyDescent="0.2">
      <c r="C47" s="89"/>
      <c r="D47" s="91"/>
      <c r="E47" s="26"/>
      <c r="F47" s="22"/>
      <c r="G47" s="92"/>
      <c r="H47" s="27"/>
      <c r="I47" s="27"/>
      <c r="J47" s="27"/>
      <c r="K47" s="27"/>
      <c r="L47" s="90"/>
      <c r="M47" s="93"/>
      <c r="P47" s="25"/>
    </row>
    <row r="48" spans="3:16" s="88" customFormat="1" ht="15" customHeight="1" x14ac:dyDescent="0.2">
      <c r="C48" s="89"/>
      <c r="D48" s="91"/>
      <c r="E48" s="21"/>
      <c r="F48" s="22"/>
      <c r="G48" s="92"/>
      <c r="H48" s="27"/>
      <c r="I48" s="27"/>
      <c r="J48" s="27"/>
      <c r="K48" s="27"/>
      <c r="L48" s="90"/>
      <c r="M48" s="93"/>
      <c r="P48" s="102"/>
    </row>
    <row r="49" spans="3:16" s="88" customFormat="1" ht="12.75" x14ac:dyDescent="0.2">
      <c r="C49" s="89"/>
      <c r="D49" s="91"/>
      <c r="E49" s="47"/>
      <c r="F49" s="22"/>
      <c r="G49" s="92"/>
      <c r="H49" s="92"/>
      <c r="I49" s="92"/>
      <c r="J49" s="92"/>
      <c r="K49" s="92"/>
      <c r="L49" s="90"/>
      <c r="M49" s="93"/>
      <c r="P49" s="102"/>
    </row>
    <row r="50" spans="3:16" s="88" customFormat="1" ht="15" customHeight="1" x14ac:dyDescent="0.2">
      <c r="C50" s="89"/>
      <c r="D50" s="91"/>
      <c r="E50" s="21"/>
      <c r="F50" s="22"/>
      <c r="G50" s="92"/>
      <c r="H50" s="92"/>
      <c r="I50" s="92"/>
      <c r="J50" s="92"/>
      <c r="K50" s="92"/>
      <c r="L50" s="90"/>
      <c r="M50" s="93"/>
      <c r="P50" s="25"/>
    </row>
    <row r="51" spans="3:16" s="88" customFormat="1" ht="15" customHeight="1" x14ac:dyDescent="0.2">
      <c r="C51" s="89"/>
      <c r="D51" s="139"/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/>
      <c r="E52" s="21"/>
      <c r="F52" s="22"/>
      <c r="G52" s="92"/>
      <c r="H52" s="92"/>
      <c r="I52" s="92"/>
      <c r="J52" s="92"/>
      <c r="K52" s="92"/>
      <c r="L52" s="90"/>
      <c r="M52" s="93"/>
      <c r="P52" s="25"/>
    </row>
    <row r="53" spans="3:16" s="88" customFormat="1" ht="15" customHeight="1" x14ac:dyDescent="0.2">
      <c r="C53" s="89"/>
      <c r="D53" s="91"/>
      <c r="E53" s="26"/>
      <c r="F53" s="22"/>
      <c r="G53" s="92"/>
      <c r="H53" s="27"/>
      <c r="I53" s="27"/>
      <c r="J53" s="27"/>
      <c r="K53" s="27"/>
      <c r="L53" s="90"/>
      <c r="M53" s="93"/>
      <c r="P53" s="25"/>
    </row>
    <row r="54" spans="3:16" s="88" customFormat="1" ht="15" customHeight="1" x14ac:dyDescent="0.2">
      <c r="C54" s="89"/>
      <c r="D54" s="91"/>
      <c r="E54" s="26"/>
      <c r="F54" s="22"/>
      <c r="G54" s="92"/>
      <c r="H54" s="92"/>
      <c r="I54" s="92"/>
      <c r="J54" s="92"/>
      <c r="K54" s="92"/>
      <c r="L54" s="90"/>
      <c r="M54" s="93"/>
      <c r="P54" s="25"/>
    </row>
    <row r="55" spans="3:16" s="88" customFormat="1" ht="12.75" hidden="1" x14ac:dyDescent="0.2">
      <c r="C55" s="89"/>
      <c r="D55" s="94"/>
      <c r="E55" s="95"/>
      <c r="F55" s="96"/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/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/>
      <c r="E57" s="26"/>
      <c r="F57" s="22"/>
      <c r="G57" s="92"/>
      <c r="H57" s="92"/>
      <c r="I57" s="92"/>
      <c r="J57" s="92"/>
      <c r="K57" s="92"/>
      <c r="L57" s="90"/>
      <c r="M57" s="93"/>
      <c r="P57" s="25"/>
    </row>
    <row r="58" spans="3:16" s="88" customFormat="1" ht="12.75" hidden="1" customHeight="1" x14ac:dyDescent="0.2">
      <c r="C58" s="89"/>
      <c r="D58" s="94"/>
      <c r="E58" s="95"/>
      <c r="F58" s="96"/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/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/>
      <c r="E60" s="26"/>
      <c r="F60" s="22"/>
      <c r="G60" s="92"/>
      <c r="H60" s="92"/>
      <c r="I60" s="92"/>
      <c r="J60" s="92"/>
      <c r="K60" s="92"/>
      <c r="L60" s="90"/>
      <c r="M60" s="93"/>
      <c r="P60" s="25"/>
    </row>
    <row r="61" spans="3:16" s="88" customFormat="1" ht="12.75" hidden="1" customHeight="1" x14ac:dyDescent="0.2">
      <c r="C61" s="89"/>
      <c r="D61" s="94"/>
      <c r="E61" s="95"/>
      <c r="F61" s="96"/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/>
      <c r="D62" s="104"/>
      <c r="E62" s="105"/>
      <c r="F62" s="40"/>
      <c r="G62" s="106"/>
      <c r="H62" s="42"/>
      <c r="I62" s="42"/>
      <c r="J62" s="42"/>
      <c r="K62" s="42"/>
      <c r="L62" s="90"/>
      <c r="M62" s="107"/>
      <c r="N62" s="108"/>
      <c r="O62" s="108"/>
    </row>
    <row r="63" spans="3:16" s="88" customFormat="1" ht="15" customHeight="1" x14ac:dyDescent="0.2">
      <c r="C63" s="89"/>
      <c r="D63" s="98"/>
      <c r="E63" s="99"/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/>
      <c r="E64" s="21"/>
      <c r="F64" s="22"/>
      <c r="G64" s="92"/>
      <c r="H64" s="92"/>
      <c r="I64" s="92"/>
      <c r="J64" s="92"/>
      <c r="K64" s="92"/>
      <c r="L64" s="90"/>
      <c r="M64" s="93"/>
      <c r="P64" s="25"/>
    </row>
    <row r="65" spans="3:16" s="88" customFormat="1" ht="15" customHeight="1" x14ac:dyDescent="0.2">
      <c r="C65" s="89"/>
      <c r="D65" s="91"/>
      <c r="E65" s="26"/>
      <c r="F65" s="22"/>
      <c r="G65" s="92"/>
      <c r="H65" s="109"/>
      <c r="I65" s="27"/>
      <c r="J65" s="27"/>
      <c r="K65" s="27"/>
      <c r="L65" s="90"/>
      <c r="M65" s="93"/>
      <c r="P65" s="25"/>
    </row>
    <row r="66" spans="3:16" s="88" customFormat="1" ht="15" customHeight="1" x14ac:dyDescent="0.2">
      <c r="C66" s="89"/>
      <c r="D66" s="91"/>
      <c r="E66" s="26"/>
      <c r="F66" s="22"/>
      <c r="G66" s="92"/>
      <c r="H66" s="42"/>
      <c r="I66" s="111"/>
      <c r="J66" s="42"/>
      <c r="K66" s="42"/>
      <c r="L66" s="90"/>
      <c r="M66" s="93"/>
      <c r="P66" s="25"/>
    </row>
    <row r="67" spans="3:16" s="88" customFormat="1" ht="15" customHeight="1" x14ac:dyDescent="0.2">
      <c r="C67" s="89"/>
      <c r="D67" s="91"/>
      <c r="E67" s="26"/>
      <c r="F67" s="22"/>
      <c r="G67" s="92"/>
      <c r="H67" s="42"/>
      <c r="I67" s="42"/>
      <c r="J67" s="109"/>
      <c r="K67" s="42"/>
      <c r="L67" s="90"/>
      <c r="M67" s="93"/>
      <c r="P67" s="25"/>
    </row>
    <row r="68" spans="3:16" s="88" customFormat="1" ht="15" customHeight="1" x14ac:dyDescent="0.2">
      <c r="C68" s="89"/>
      <c r="D68" s="91"/>
      <c r="E68" s="26"/>
      <c r="F68" s="22"/>
      <c r="G68" s="92"/>
      <c r="H68" s="42"/>
      <c r="I68" s="42"/>
      <c r="J68" s="42"/>
      <c r="K68" s="109"/>
      <c r="L68" s="90"/>
      <c r="M68" s="93"/>
      <c r="P68" s="25"/>
    </row>
    <row r="69" spans="3:16" s="88" customFormat="1" ht="15" customHeight="1" x14ac:dyDescent="0.2">
      <c r="C69" s="89"/>
      <c r="D69" s="91"/>
      <c r="E69" s="47"/>
      <c r="F69" s="22"/>
      <c r="G69" s="92"/>
      <c r="H69" s="42"/>
      <c r="I69" s="42"/>
      <c r="J69" s="42"/>
      <c r="K69" s="42"/>
      <c r="L69" s="90"/>
      <c r="M69" s="93"/>
      <c r="P69" s="25"/>
    </row>
    <row r="70" spans="3:16" s="88" customFormat="1" ht="15" customHeight="1" x14ac:dyDescent="0.2">
      <c r="C70" s="89"/>
      <c r="D70" s="91"/>
      <c r="E70" s="21"/>
      <c r="F70" s="22"/>
      <c r="G70" s="92"/>
      <c r="H70" s="92"/>
      <c r="I70" s="92"/>
      <c r="J70" s="92"/>
      <c r="K70" s="92"/>
      <c r="L70" s="90"/>
      <c r="M70" s="93"/>
      <c r="P70" s="25"/>
    </row>
    <row r="71" spans="3:16" s="88" customFormat="1" ht="12.75" x14ac:dyDescent="0.2">
      <c r="C71" s="89"/>
      <c r="D71" s="91"/>
      <c r="E71" s="26"/>
      <c r="F71" s="22"/>
      <c r="G71" s="92"/>
      <c r="H71" s="42"/>
      <c r="I71" s="42"/>
      <c r="J71" s="42"/>
      <c r="K71" s="42"/>
      <c r="L71" s="90"/>
      <c r="M71" s="93"/>
      <c r="P71" s="25"/>
    </row>
    <row r="72" spans="3:16" s="88" customFormat="1" ht="15" customHeight="1" x14ac:dyDescent="0.2">
      <c r="C72" s="89"/>
      <c r="D72" s="91"/>
      <c r="E72" s="49"/>
      <c r="F72" s="22"/>
      <c r="G72" s="92"/>
      <c r="H72" s="42"/>
      <c r="I72" s="42"/>
      <c r="J72" s="42"/>
      <c r="K72" s="42"/>
      <c r="L72" s="90"/>
      <c r="M72" s="93"/>
      <c r="P72" s="25"/>
    </row>
    <row r="73" spans="3:16" s="88" customFormat="1" ht="15" customHeight="1" x14ac:dyDescent="0.2">
      <c r="C73" s="89"/>
      <c r="D73" s="91"/>
      <c r="E73" s="26"/>
      <c r="F73" s="22"/>
      <c r="G73" s="92"/>
      <c r="H73" s="42"/>
      <c r="I73" s="42"/>
      <c r="J73" s="42"/>
      <c r="K73" s="42"/>
      <c r="L73" s="90"/>
      <c r="M73" s="93"/>
      <c r="P73" s="25"/>
    </row>
    <row r="74" spans="3:16" s="88" customFormat="1" ht="15" customHeight="1" x14ac:dyDescent="0.2">
      <c r="C74" s="89"/>
      <c r="D74" s="91"/>
      <c r="E74" s="49"/>
      <c r="F74" s="22"/>
      <c r="G74" s="92"/>
      <c r="H74" s="42"/>
      <c r="I74" s="42"/>
      <c r="J74" s="42"/>
      <c r="K74" s="42"/>
      <c r="L74" s="90"/>
      <c r="M74" s="93"/>
      <c r="P74" s="25"/>
    </row>
    <row r="75" spans="3:16" s="88" customFormat="1" ht="15" customHeight="1" x14ac:dyDescent="0.2">
      <c r="C75" s="89"/>
      <c r="D75" s="91"/>
      <c r="E75" s="50"/>
      <c r="F75" s="22"/>
      <c r="G75" s="92"/>
      <c r="H75" s="42"/>
      <c r="I75" s="42"/>
      <c r="J75" s="42"/>
      <c r="K75" s="42"/>
      <c r="L75" s="90"/>
      <c r="M75" s="93"/>
      <c r="P75" s="25"/>
    </row>
    <row r="76" spans="3:16" s="88" customFormat="1" ht="15" customHeight="1" x14ac:dyDescent="0.2">
      <c r="C76" s="89"/>
      <c r="D76" s="91"/>
      <c r="E76" s="26"/>
      <c r="F76" s="22"/>
      <c r="G76" s="92"/>
      <c r="H76" s="92"/>
      <c r="I76" s="92"/>
      <c r="J76" s="92"/>
      <c r="K76" s="92"/>
      <c r="L76" s="90"/>
      <c r="M76" s="93"/>
      <c r="P76" s="25"/>
    </row>
    <row r="77" spans="3:16" s="88" customFormat="1" ht="12.75" hidden="1" customHeight="1" x14ac:dyDescent="0.2">
      <c r="C77" s="89"/>
      <c r="D77" s="94"/>
      <c r="E77" s="95"/>
      <c r="F77" s="96"/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/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/>
      <c r="E79" s="26"/>
      <c r="F79" s="22"/>
      <c r="G79" s="92"/>
      <c r="H79" s="42"/>
      <c r="I79" s="42"/>
      <c r="J79" s="42"/>
      <c r="K79" s="42"/>
      <c r="L79" s="90"/>
      <c r="M79" s="93"/>
      <c r="P79" s="25"/>
    </row>
    <row r="80" spans="3:16" s="88" customFormat="1" ht="15" customHeight="1" x14ac:dyDescent="0.2">
      <c r="C80" s="89"/>
      <c r="D80" s="91"/>
      <c r="E80" s="21"/>
      <c r="F80" s="22"/>
      <c r="G80" s="92"/>
      <c r="H80" s="42"/>
      <c r="I80" s="42"/>
      <c r="J80" s="42"/>
      <c r="K80" s="42"/>
      <c r="L80" s="90"/>
      <c r="M80" s="93"/>
      <c r="P80" s="25"/>
    </row>
    <row r="81" spans="3:16" s="88" customFormat="1" ht="15" customHeight="1" x14ac:dyDescent="0.2">
      <c r="C81" s="89"/>
      <c r="D81" s="91"/>
      <c r="E81" s="21"/>
      <c r="F81" s="22"/>
      <c r="G81" s="92"/>
      <c r="H81" s="42"/>
      <c r="I81" s="42"/>
      <c r="J81" s="42"/>
      <c r="K81" s="42"/>
      <c r="L81" s="90"/>
      <c r="M81" s="93"/>
      <c r="P81" s="25"/>
    </row>
    <row r="82" spans="3:16" s="88" customFormat="1" ht="15" customHeight="1" x14ac:dyDescent="0.2">
      <c r="C82" s="89"/>
      <c r="D82" s="91"/>
      <c r="E82" s="21"/>
      <c r="F82" s="22"/>
      <c r="G82" s="92"/>
      <c r="H82" s="42"/>
      <c r="I82" s="42"/>
      <c r="J82" s="42"/>
      <c r="K82" s="42"/>
      <c r="L82" s="90"/>
      <c r="M82" s="93"/>
      <c r="P82" s="25"/>
    </row>
    <row r="83" spans="3:16" s="88" customFormat="1" ht="15" customHeight="1" x14ac:dyDescent="0.2">
      <c r="C83" s="89"/>
      <c r="D83" s="91"/>
      <c r="E83" s="21"/>
      <c r="F83" s="22"/>
      <c r="G83" s="92"/>
      <c r="H83" s="42"/>
      <c r="I83" s="42"/>
      <c r="J83" s="42"/>
      <c r="K83" s="42"/>
      <c r="L83" s="90"/>
      <c r="M83" s="93"/>
      <c r="P83" s="25"/>
    </row>
    <row r="84" spans="3:16" s="88" customFormat="1" ht="15" customHeight="1" x14ac:dyDescent="0.2">
      <c r="C84" s="89"/>
      <c r="D84" s="91"/>
      <c r="E84" s="26"/>
      <c r="F84" s="22"/>
      <c r="G84" s="92"/>
      <c r="H84" s="42"/>
      <c r="I84" s="42"/>
      <c r="J84" s="42"/>
      <c r="K84" s="42"/>
      <c r="L84" s="90"/>
      <c r="M84" s="93"/>
      <c r="P84" s="25"/>
    </row>
    <row r="85" spans="3:16" s="88" customFormat="1" ht="15" customHeight="1" x14ac:dyDescent="0.2">
      <c r="C85" s="89"/>
      <c r="D85" s="91"/>
      <c r="E85" s="21"/>
      <c r="F85" s="22"/>
      <c r="G85" s="92"/>
      <c r="H85" s="42"/>
      <c r="I85" s="42"/>
      <c r="J85" s="42"/>
      <c r="K85" s="42"/>
      <c r="L85" s="90"/>
      <c r="M85" s="93"/>
      <c r="P85" s="25"/>
    </row>
    <row r="86" spans="3:16" s="88" customFormat="1" ht="12.75" x14ac:dyDescent="0.2">
      <c r="C86" s="89"/>
      <c r="D86" s="91"/>
      <c r="E86" s="47"/>
      <c r="F86" s="22"/>
      <c r="G86" s="92"/>
      <c r="H86" s="92"/>
      <c r="I86" s="92"/>
      <c r="J86" s="92"/>
      <c r="K86" s="92"/>
      <c r="L86" s="90"/>
      <c r="M86" s="93"/>
      <c r="P86" s="25"/>
    </row>
    <row r="87" spans="3:16" s="88" customFormat="1" ht="15" customHeight="1" x14ac:dyDescent="0.2">
      <c r="C87" s="89"/>
      <c r="D87" s="91"/>
      <c r="E87" s="21"/>
      <c r="F87" s="22"/>
      <c r="G87" s="92"/>
      <c r="H87" s="92"/>
      <c r="I87" s="92"/>
      <c r="J87" s="92"/>
      <c r="K87" s="92"/>
      <c r="L87" s="90"/>
      <c r="M87" s="93"/>
      <c r="P87" s="25"/>
    </row>
    <row r="88" spans="3:16" s="88" customFormat="1" ht="15" customHeight="1" x14ac:dyDescent="0.2">
      <c r="C88" s="89"/>
      <c r="D88" s="139"/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/>
      <c r="E89" s="21"/>
      <c r="F89" s="22"/>
      <c r="G89" s="92"/>
      <c r="H89" s="27"/>
      <c r="I89" s="27"/>
      <c r="J89" s="27"/>
      <c r="K89" s="27"/>
      <c r="L89" s="90"/>
      <c r="M89" s="93"/>
      <c r="P89" s="25"/>
    </row>
    <row r="90" spans="3:16" s="88" customFormat="1" ht="15" customHeight="1" x14ac:dyDescent="0.2">
      <c r="C90" s="89"/>
      <c r="D90" s="91"/>
      <c r="E90" s="21"/>
      <c r="F90" s="22"/>
      <c r="G90" s="92"/>
      <c r="H90" s="27"/>
      <c r="I90" s="27"/>
      <c r="J90" s="27"/>
      <c r="K90" s="27"/>
      <c r="L90" s="90"/>
      <c r="M90" s="93"/>
      <c r="P90" s="25"/>
    </row>
    <row r="91" spans="3:16" s="88" customFormat="1" ht="15" customHeight="1" x14ac:dyDescent="0.2">
      <c r="C91" s="89"/>
      <c r="D91" s="91"/>
      <c r="E91" s="21"/>
      <c r="F91" s="22"/>
      <c r="G91" s="92"/>
      <c r="H91" s="27"/>
      <c r="I91" s="27"/>
      <c r="J91" s="27"/>
      <c r="K91" s="27"/>
      <c r="L91" s="90"/>
      <c r="M91" s="93"/>
      <c r="P91" s="25"/>
    </row>
    <row r="92" spans="3:16" s="88" customFormat="1" ht="15" customHeight="1" x14ac:dyDescent="0.2">
      <c r="C92" s="89"/>
      <c r="D92" s="139"/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/>
      <c r="E93" s="21"/>
      <c r="F93" s="22"/>
      <c r="G93" s="92"/>
      <c r="H93" s="92"/>
      <c r="I93" s="92"/>
      <c r="J93" s="92"/>
      <c r="K93" s="92"/>
      <c r="L93" s="90"/>
      <c r="M93" s="93"/>
      <c r="P93" s="25"/>
    </row>
    <row r="94" spans="3:16" ht="15" customHeight="1" x14ac:dyDescent="0.2">
      <c r="D94" s="112"/>
      <c r="E94" s="26"/>
      <c r="F94" s="22"/>
      <c r="G94" s="92"/>
      <c r="H94" s="55"/>
      <c r="I94" s="55"/>
      <c r="J94" s="55"/>
      <c r="K94" s="55"/>
      <c r="L94" s="85"/>
      <c r="M94" s="93"/>
      <c r="P94" s="25"/>
    </row>
    <row r="95" spans="3:16" ht="15" customHeight="1" x14ac:dyDescent="0.2">
      <c r="D95" s="112"/>
      <c r="E95" s="26"/>
      <c r="F95" s="22"/>
      <c r="G95" s="92"/>
      <c r="H95" s="113"/>
      <c r="I95" s="113"/>
      <c r="J95" s="113"/>
      <c r="K95" s="113"/>
      <c r="L95" s="85"/>
      <c r="M95" s="93"/>
      <c r="P95" s="25"/>
    </row>
    <row r="96" spans="3:16" ht="15" customHeight="1" x14ac:dyDescent="0.2">
      <c r="D96" s="112"/>
      <c r="E96" s="49"/>
      <c r="F96" s="22"/>
      <c r="G96" s="92"/>
      <c r="H96" s="55"/>
      <c r="I96" s="55"/>
      <c r="J96" s="55"/>
      <c r="K96" s="55"/>
      <c r="L96" s="85"/>
      <c r="M96" s="93"/>
      <c r="P96" s="25"/>
    </row>
    <row r="97" spans="4:16" ht="15" customHeight="1" x14ac:dyDescent="0.2">
      <c r="D97" s="112"/>
      <c r="E97" s="50"/>
      <c r="F97" s="22"/>
      <c r="G97" s="92"/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/>
      <c r="E98" s="49"/>
      <c r="F98" s="22"/>
      <c r="G98" s="92"/>
      <c r="H98" s="55"/>
      <c r="I98" s="55"/>
      <c r="J98" s="55"/>
      <c r="K98" s="55"/>
      <c r="L98" s="85"/>
      <c r="M98" s="93"/>
      <c r="P98" s="25"/>
    </row>
    <row r="99" spans="4:16" ht="15" customHeight="1" x14ac:dyDescent="0.2">
      <c r="D99" s="112"/>
      <c r="E99" s="21"/>
      <c r="F99" s="22"/>
      <c r="G99" s="92"/>
      <c r="H99" s="113"/>
      <c r="I99" s="113"/>
      <c r="J99" s="113"/>
      <c r="K99" s="113"/>
      <c r="L99" s="85"/>
      <c r="M99" s="93"/>
      <c r="P99" s="25"/>
    </row>
    <row r="100" spans="4:16" ht="15" customHeight="1" x14ac:dyDescent="0.2">
      <c r="D100" s="112"/>
      <c r="E100" s="26"/>
      <c r="F100" s="22"/>
      <c r="G100" s="92"/>
      <c r="H100" s="113"/>
      <c r="I100" s="113"/>
      <c r="J100" s="113"/>
      <c r="K100" s="113"/>
      <c r="L100" s="85"/>
      <c r="M100" s="93"/>
      <c r="P100" s="25"/>
    </row>
    <row r="101" spans="4:16" ht="15" customHeight="1" x14ac:dyDescent="0.2">
      <c r="D101" s="112"/>
      <c r="E101" s="49"/>
      <c r="F101" s="22"/>
      <c r="G101" s="92"/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/>
      <c r="E102" s="49"/>
      <c r="F102" s="22"/>
      <c r="G102" s="92"/>
      <c r="H102" s="113"/>
      <c r="I102" s="113"/>
      <c r="J102" s="113"/>
      <c r="K102" s="113"/>
      <c r="L102" s="85"/>
      <c r="M102" s="93"/>
      <c r="P102" s="25"/>
    </row>
    <row r="103" spans="4:16" ht="12.75" x14ac:dyDescent="0.2">
      <c r="D103" s="112"/>
      <c r="E103" s="50"/>
      <c r="F103" s="22"/>
      <c r="G103" s="92"/>
      <c r="H103" s="114"/>
      <c r="I103" s="114"/>
      <c r="J103" s="114"/>
      <c r="K103" s="114"/>
      <c r="L103" s="85"/>
      <c r="M103" s="93"/>
      <c r="P103" s="25"/>
    </row>
    <row r="104" spans="4:16" ht="15" customHeight="1" x14ac:dyDescent="0.2">
      <c r="D104" s="112"/>
      <c r="E104" s="58"/>
      <c r="F104" s="22"/>
      <c r="G104" s="92"/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/>
      <c r="E105" s="58"/>
      <c r="F105" s="22"/>
      <c r="G105" s="92"/>
      <c r="H105" s="55"/>
      <c r="I105" s="55"/>
      <c r="J105" s="55"/>
      <c r="K105" s="55"/>
      <c r="L105" s="85"/>
      <c r="M105" s="93"/>
      <c r="P105" s="25"/>
    </row>
    <row r="106" spans="4:16" ht="12.75" x14ac:dyDescent="0.2">
      <c r="D106" s="112"/>
      <c r="E106" s="50"/>
      <c r="F106" s="22"/>
      <c r="G106" s="92"/>
      <c r="H106" s="114"/>
      <c r="I106" s="114"/>
      <c r="J106" s="114"/>
      <c r="K106" s="114"/>
      <c r="L106" s="85"/>
      <c r="M106" s="93"/>
      <c r="P106" s="25"/>
    </row>
    <row r="107" spans="4:16" ht="15" customHeight="1" x14ac:dyDescent="0.2">
      <c r="D107" s="112"/>
      <c r="E107" s="58"/>
      <c r="F107" s="22"/>
      <c r="G107" s="92"/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/>
      <c r="E108" s="58"/>
      <c r="F108" s="22"/>
      <c r="G108" s="92"/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/>
      <c r="E109" s="50"/>
      <c r="F109" s="22"/>
      <c r="G109" s="92"/>
      <c r="H109" s="114"/>
      <c r="I109" s="114"/>
      <c r="J109" s="114"/>
      <c r="K109" s="114"/>
      <c r="L109" s="85"/>
      <c r="M109" s="93"/>
      <c r="P109" s="25"/>
    </row>
    <row r="110" spans="4:16" ht="15" customHeight="1" x14ac:dyDescent="0.2">
      <c r="D110" s="112"/>
      <c r="E110" s="58"/>
      <c r="F110" s="22"/>
      <c r="G110" s="92"/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/>
      <c r="E111" s="58"/>
      <c r="F111" s="22"/>
      <c r="G111" s="92"/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/>
      <c r="E112" s="50"/>
      <c r="F112" s="22"/>
      <c r="G112" s="92"/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/>
      <c r="E113" s="50"/>
      <c r="F113" s="22"/>
      <c r="G113" s="92"/>
      <c r="H113" s="55"/>
      <c r="I113" s="55"/>
      <c r="J113" s="55"/>
      <c r="K113" s="55"/>
      <c r="L113" s="85"/>
      <c r="M113" s="93"/>
      <c r="P113" s="25"/>
    </row>
    <row r="114" spans="4:16" ht="12.75" x14ac:dyDescent="0.2">
      <c r="D114" s="112"/>
      <c r="E114" s="50"/>
      <c r="F114" s="22"/>
      <c r="G114" s="92"/>
      <c r="H114" s="55"/>
      <c r="I114" s="55"/>
      <c r="J114" s="55"/>
      <c r="K114" s="55"/>
      <c r="L114" s="85"/>
      <c r="M114" s="93"/>
      <c r="P114" s="25"/>
    </row>
    <row r="115" spans="4:16" ht="12.75" x14ac:dyDescent="0.2">
      <c r="D115" s="112"/>
      <c r="E115" s="50"/>
      <c r="F115" s="22"/>
      <c r="G115" s="92"/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/>
      <c r="E116" s="26"/>
      <c r="F116" s="22"/>
      <c r="G116" s="92"/>
      <c r="H116" s="113"/>
      <c r="I116" s="113"/>
      <c r="J116" s="113"/>
      <c r="K116" s="113"/>
      <c r="L116" s="85"/>
      <c r="M116" s="93"/>
      <c r="P116" s="25"/>
    </row>
    <row r="117" spans="4:16" ht="15" customHeight="1" x14ac:dyDescent="0.2">
      <c r="D117" s="112"/>
      <c r="E117" s="49"/>
      <c r="F117" s="22"/>
      <c r="G117" s="92"/>
      <c r="H117" s="55"/>
      <c r="I117" s="55"/>
      <c r="J117" s="55"/>
      <c r="K117" s="55"/>
      <c r="L117" s="85"/>
      <c r="M117" s="93"/>
      <c r="P117" s="25"/>
    </row>
    <row r="118" spans="4:16" ht="15" customHeight="1" x14ac:dyDescent="0.2">
      <c r="D118" s="112"/>
      <c r="E118" s="50"/>
      <c r="F118" s="22"/>
      <c r="G118" s="92"/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/>
      <c r="E119" s="49"/>
      <c r="F119" s="22"/>
      <c r="G119" s="92"/>
      <c r="H119" s="55"/>
      <c r="I119" s="55"/>
      <c r="J119" s="55"/>
      <c r="K119" s="55"/>
      <c r="L119" s="85"/>
      <c r="M119" s="93"/>
      <c r="P119" s="25"/>
    </row>
    <row r="120" spans="4:16" ht="15" customHeight="1" x14ac:dyDescent="0.2">
      <c r="D120" s="112"/>
      <c r="E120" s="47"/>
      <c r="F120" s="22"/>
      <c r="G120" s="92"/>
      <c r="H120" s="113"/>
      <c r="I120" s="113"/>
      <c r="J120" s="113"/>
      <c r="K120" s="113"/>
      <c r="L120" s="85"/>
      <c r="M120" s="93"/>
      <c r="P120" s="25"/>
    </row>
    <row r="121" spans="4:16" ht="15" customHeight="1" x14ac:dyDescent="0.2">
      <c r="D121" s="112"/>
      <c r="E121" s="26"/>
      <c r="F121" s="22"/>
      <c r="G121" s="92"/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/>
      <c r="E122" s="26"/>
      <c r="F122" s="22"/>
      <c r="G122" s="92"/>
      <c r="H122" s="113"/>
      <c r="I122" s="113"/>
      <c r="J122" s="113"/>
      <c r="K122" s="113"/>
      <c r="L122" s="85"/>
      <c r="M122" s="93"/>
      <c r="P122" s="25"/>
    </row>
    <row r="123" spans="4:16" ht="15" customHeight="1" x14ac:dyDescent="0.2">
      <c r="D123" s="112"/>
      <c r="E123" s="49"/>
      <c r="F123" s="22"/>
      <c r="G123" s="92"/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/>
      <c r="E124" s="49"/>
      <c r="F124" s="22"/>
      <c r="G124" s="92"/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/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12.75" x14ac:dyDescent="0.2">
      <c r="D126" s="112"/>
      <c r="E126" s="21"/>
      <c r="F126" s="22"/>
      <c r="G126" s="92"/>
      <c r="H126" s="113"/>
      <c r="I126" s="113"/>
      <c r="J126" s="113"/>
      <c r="K126" s="113"/>
      <c r="L126" s="85"/>
      <c r="M126" s="93"/>
      <c r="P126" s="25"/>
    </row>
    <row r="127" spans="4:16" ht="15" customHeight="1" x14ac:dyDescent="0.2">
      <c r="D127" s="112"/>
      <c r="E127" s="26"/>
      <c r="F127" s="22"/>
      <c r="G127" s="92"/>
      <c r="H127" s="55"/>
      <c r="I127" s="55"/>
      <c r="J127" s="55"/>
      <c r="K127" s="55"/>
      <c r="L127" s="85"/>
      <c r="M127" s="93"/>
      <c r="P127" s="25"/>
    </row>
    <row r="128" spans="4:16" ht="15" customHeight="1" x14ac:dyDescent="0.2">
      <c r="D128" s="112"/>
      <c r="E128" s="26"/>
      <c r="F128" s="22"/>
      <c r="G128" s="92"/>
      <c r="H128" s="113"/>
      <c r="I128" s="113"/>
      <c r="J128" s="113"/>
      <c r="K128" s="113"/>
      <c r="L128" s="85"/>
      <c r="M128" s="93"/>
      <c r="P128" s="25"/>
    </row>
    <row r="129" spans="4:16" ht="15" customHeight="1" x14ac:dyDescent="0.2">
      <c r="D129" s="112"/>
      <c r="E129" s="49"/>
      <c r="F129" s="22"/>
      <c r="G129" s="92"/>
      <c r="H129" s="55"/>
      <c r="I129" s="55"/>
      <c r="J129" s="55"/>
      <c r="K129" s="55"/>
      <c r="L129" s="85"/>
      <c r="M129" s="93"/>
      <c r="P129" s="25"/>
    </row>
    <row r="130" spans="4:16" ht="15" customHeight="1" x14ac:dyDescent="0.2">
      <c r="D130" s="112"/>
      <c r="E130" s="50"/>
      <c r="F130" s="22"/>
      <c r="G130" s="92"/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/>
      <c r="E131" s="49"/>
      <c r="F131" s="22"/>
      <c r="G131" s="92"/>
      <c r="H131" s="55"/>
      <c r="I131" s="55"/>
      <c r="J131" s="55"/>
      <c r="K131" s="55"/>
      <c r="L131" s="85"/>
      <c r="M131" s="93"/>
      <c r="P131" s="25"/>
    </row>
    <row r="132" spans="4:16" ht="15" customHeight="1" x14ac:dyDescent="0.2">
      <c r="D132" s="112"/>
      <c r="E132" s="21"/>
      <c r="F132" s="22"/>
      <c r="G132" s="92"/>
      <c r="H132" s="114"/>
      <c r="I132" s="114"/>
      <c r="J132" s="114"/>
      <c r="K132" s="114"/>
      <c r="L132" s="85"/>
      <c r="M132" s="93"/>
      <c r="P132" s="25"/>
    </row>
    <row r="133" spans="4:16" ht="15" customHeight="1" x14ac:dyDescent="0.2">
      <c r="D133" s="112"/>
      <c r="E133" s="26"/>
      <c r="F133" s="22"/>
      <c r="G133" s="92"/>
      <c r="H133" s="114"/>
      <c r="I133" s="114"/>
      <c r="J133" s="114"/>
      <c r="K133" s="114"/>
      <c r="L133" s="85"/>
      <c r="M133" s="93"/>
      <c r="P133" s="25"/>
    </row>
    <row r="134" spans="4:16" ht="15" customHeight="1" x14ac:dyDescent="0.2">
      <c r="D134" s="112"/>
      <c r="E134" s="49"/>
      <c r="F134" s="22"/>
      <c r="G134" s="92"/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/>
      <c r="E135" s="49"/>
      <c r="F135" s="22"/>
      <c r="G135" s="92"/>
      <c r="H135" s="114"/>
      <c r="I135" s="114"/>
      <c r="J135" s="114"/>
      <c r="K135" s="114"/>
      <c r="L135" s="85"/>
      <c r="M135" s="93"/>
      <c r="P135" s="25"/>
    </row>
    <row r="136" spans="4:16" ht="15" customHeight="1" x14ac:dyDescent="0.2">
      <c r="D136" s="112"/>
      <c r="E136" s="50"/>
      <c r="F136" s="22"/>
      <c r="G136" s="92"/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/>
      <c r="E137" s="50"/>
      <c r="F137" s="22"/>
      <c r="G137" s="92"/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/>
      <c r="E138" s="26"/>
      <c r="F138" s="22"/>
      <c r="G138" s="92"/>
      <c r="H138" s="114"/>
      <c r="I138" s="114"/>
      <c r="J138" s="114"/>
      <c r="K138" s="114"/>
      <c r="L138" s="85"/>
      <c r="M138" s="93"/>
      <c r="P138" s="25"/>
    </row>
    <row r="139" spans="4:16" ht="15" customHeight="1" x14ac:dyDescent="0.2">
      <c r="D139" s="112"/>
      <c r="E139" s="49"/>
      <c r="F139" s="22"/>
      <c r="G139" s="92"/>
      <c r="H139" s="55"/>
      <c r="I139" s="55"/>
      <c r="J139" s="55"/>
      <c r="K139" s="55"/>
      <c r="L139" s="85"/>
      <c r="M139" s="93"/>
      <c r="P139" s="25"/>
    </row>
    <row r="140" spans="4:16" ht="15" customHeight="1" x14ac:dyDescent="0.2">
      <c r="D140" s="112"/>
      <c r="E140" s="50"/>
      <c r="F140" s="22"/>
      <c r="G140" s="92"/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/>
      <c r="E141" s="49"/>
      <c r="F141" s="22"/>
      <c r="G141" s="92"/>
      <c r="H141" s="62"/>
      <c r="I141" s="62"/>
      <c r="J141" s="62"/>
      <c r="K141" s="62"/>
      <c r="L141" s="85"/>
      <c r="M141" s="93"/>
      <c r="P141" s="25"/>
    </row>
    <row r="142" spans="4:16" ht="15" customHeight="1" x14ac:dyDescent="0.2">
      <c r="D142" s="112"/>
      <c r="E142" s="21"/>
      <c r="F142" s="22"/>
      <c r="G142" s="92"/>
      <c r="H142" s="116"/>
      <c r="I142" s="116"/>
      <c r="J142" s="116"/>
      <c r="K142" s="116"/>
      <c r="L142" s="85"/>
      <c r="M142" s="93"/>
      <c r="P142" s="25"/>
    </row>
    <row r="143" spans="4:16" ht="15" customHeight="1" x14ac:dyDescent="0.2">
      <c r="D143" s="112"/>
      <c r="E143" s="26"/>
      <c r="F143" s="22"/>
      <c r="G143" s="92"/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/>
      <c r="E144" s="26"/>
      <c r="F144" s="22"/>
      <c r="G144" s="92"/>
      <c r="H144" s="116"/>
      <c r="I144" s="116"/>
      <c r="J144" s="116"/>
      <c r="K144" s="116"/>
      <c r="L144" s="85"/>
      <c r="M144" s="93"/>
      <c r="P144" s="25"/>
    </row>
    <row r="145" spans="4:17" ht="15" customHeight="1" x14ac:dyDescent="0.2">
      <c r="D145" s="112"/>
      <c r="E145" s="49"/>
      <c r="F145" s="22"/>
      <c r="G145" s="92"/>
      <c r="H145" s="62"/>
      <c r="I145" s="62"/>
      <c r="J145" s="62"/>
      <c r="K145" s="62"/>
      <c r="L145" s="85"/>
      <c r="M145" s="93"/>
      <c r="P145" s="25"/>
    </row>
    <row r="146" spans="4:17" ht="15" customHeight="1" x14ac:dyDescent="0.2">
      <c r="D146" s="112"/>
      <c r="E146" s="49"/>
      <c r="F146" s="22"/>
      <c r="G146" s="92"/>
      <c r="H146" s="62"/>
      <c r="I146" s="62"/>
      <c r="J146" s="62"/>
      <c r="K146" s="64"/>
      <c r="L146" s="85"/>
      <c r="M146" s="93"/>
      <c r="P146" s="25"/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/>
      <c r="F148" s="143"/>
      <c r="G148" s="143"/>
      <c r="H148" s="123"/>
      <c r="I148" s="143"/>
      <c r="J148" s="143"/>
      <c r="K148" s="143"/>
      <c r="L148" s="123"/>
      <c r="M148" s="119"/>
      <c r="N148" s="119"/>
      <c r="O148" s="93"/>
      <c r="P148" s="118"/>
      <c r="Q148" s="118"/>
    </row>
    <row r="149" spans="4:17" ht="12.75" x14ac:dyDescent="0.2">
      <c r="E149" s="120"/>
      <c r="F149" s="142"/>
      <c r="G149" s="142"/>
      <c r="H149" s="93"/>
      <c r="I149" s="142"/>
      <c r="J149" s="142"/>
      <c r="K149" s="142"/>
      <c r="L149" s="93"/>
      <c r="M149" s="142"/>
      <c r="N149" s="142"/>
      <c r="O149" s="93"/>
      <c r="P149" s="118"/>
      <c r="Q149" s="118"/>
    </row>
    <row r="150" spans="4:17" ht="12.75" x14ac:dyDescent="0.2">
      <c r="E150" s="120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/>
      <c r="F151" s="143"/>
      <c r="G151" s="143"/>
      <c r="H151" s="143"/>
      <c r="I151" s="93"/>
      <c r="J151" s="120"/>
      <c r="K151" s="123"/>
      <c r="L151" s="93"/>
      <c r="M151" s="93"/>
      <c r="N151" s="93"/>
      <c r="O151" s="93"/>
      <c r="P151" s="118"/>
      <c r="Q151" s="118"/>
    </row>
    <row r="152" spans="4:17" ht="12.75" x14ac:dyDescent="0.2">
      <c r="E152" s="93"/>
      <c r="F152" s="144"/>
      <c r="G152" s="144"/>
      <c r="H152" s="144"/>
      <c r="I152" s="93"/>
      <c r="J152" s="121"/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F84C6490-6894-46A3-B23E-7DA6643D0601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E819D88-6C19-47F3-B513-42B42698AACC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P13"/>
  <sheetViews>
    <sheetView workbookViewId="0">
      <selection activeCell="N19" sqref="N19"/>
    </sheetView>
  </sheetViews>
  <sheetFormatPr defaultRowHeight="15" x14ac:dyDescent="0.25"/>
  <cols>
    <col min="2" max="2" width="36.140625" customWidth="1"/>
    <col min="4" max="4" width="12.85546875" customWidth="1"/>
  </cols>
  <sheetData>
    <row r="1" spans="2:16" x14ac:dyDescent="0.25">
      <c r="B1" t="s">
        <v>331</v>
      </c>
    </row>
    <row r="2" spans="2:16" x14ac:dyDescent="0.25">
      <c r="B2" s="74" t="s">
        <v>332</v>
      </c>
      <c r="C2" s="74" t="s">
        <v>333</v>
      </c>
      <c r="D2" s="74" t="s">
        <v>334</v>
      </c>
      <c r="E2" s="74" t="s">
        <v>335</v>
      </c>
      <c r="F2" s="74" t="s">
        <v>336</v>
      </c>
      <c r="G2" s="74" t="s">
        <v>337</v>
      </c>
      <c r="H2" s="74" t="s">
        <v>338</v>
      </c>
      <c r="I2" s="74" t="s">
        <v>339</v>
      </c>
      <c r="J2" s="74" t="s">
        <v>340</v>
      </c>
      <c r="K2" s="74" t="s">
        <v>341</v>
      </c>
      <c r="L2" s="74" t="s">
        <v>342</v>
      </c>
      <c r="M2" s="74" t="s">
        <v>343</v>
      </c>
      <c r="N2" s="74" t="s">
        <v>344</v>
      </c>
      <c r="O2" s="74" t="s">
        <v>345</v>
      </c>
    </row>
    <row r="3" spans="2:16" x14ac:dyDescent="0.25">
      <c r="B3" s="74">
        <v>990</v>
      </c>
      <c r="C3" s="74">
        <f>Лист1!G46</f>
        <v>224.89599999999999</v>
      </c>
      <c r="D3" s="74">
        <f>'Испр 2'!G46</f>
        <v>141.26600000000002</v>
      </c>
      <c r="E3" s="74">
        <f>Лист3!G46</f>
        <v>234.10200000000003</v>
      </c>
      <c r="F3" s="74">
        <f>Лист4!G46</f>
        <v>170.31899999999999</v>
      </c>
      <c r="G3" s="74">
        <f>Лист5!G46</f>
        <v>158.565</v>
      </c>
      <c r="H3" s="74">
        <f>Лист6!G46</f>
        <v>143.143</v>
      </c>
      <c r="I3" s="74">
        <f>Лист7!G46</f>
        <v>194.452</v>
      </c>
      <c r="J3" s="74">
        <f>Лист8!G46</f>
        <v>194.452</v>
      </c>
      <c r="K3" s="74">
        <f>Лист9!G46</f>
        <v>91.991000000000014</v>
      </c>
      <c r="L3" s="74">
        <f>Лист10!G46</f>
        <v>0</v>
      </c>
      <c r="M3" s="74">
        <f>Лист11!G46</f>
        <v>0</v>
      </c>
      <c r="N3" s="74">
        <f>Лист12!G46</f>
        <v>0</v>
      </c>
      <c r="O3" s="75">
        <f>SUM(C3:N3)</f>
        <v>1553.1860000000001</v>
      </c>
      <c r="P3" t="s">
        <v>331</v>
      </c>
    </row>
    <row r="4" spans="2:16" x14ac:dyDescent="0.25">
      <c r="B4" s="74">
        <v>10</v>
      </c>
      <c r="C4" s="74">
        <f>Лист1!G15</f>
        <v>2010.26</v>
      </c>
      <c r="D4" s="74">
        <f>'Испр 2'!G15</f>
        <v>2089.08</v>
      </c>
      <c r="E4" s="74">
        <f>Лист3!G15</f>
        <v>2382.1039999999998</v>
      </c>
      <c r="F4" s="74">
        <f>Лист4!G15</f>
        <v>2290.8240000000001</v>
      </c>
      <c r="G4" s="74">
        <f>Лист5!G15</f>
        <v>1999.8320000000001</v>
      </c>
      <c r="H4" s="74">
        <f>Лист6!G15</f>
        <v>1932.7719999999999</v>
      </c>
      <c r="I4" s="74">
        <f>Лист7!G15</f>
        <v>1842.2639999999999</v>
      </c>
      <c r="J4" s="74">
        <f>Лист8!G15</f>
        <v>2037.212</v>
      </c>
      <c r="K4" s="74">
        <f>Лист9!G15</f>
        <v>1851.712</v>
      </c>
      <c r="L4" s="74">
        <f>Лист10!G15</f>
        <v>0</v>
      </c>
      <c r="M4" s="74">
        <f>Лист11!G15</f>
        <v>0</v>
      </c>
      <c r="N4" s="74">
        <f>Лист12!G15</f>
        <v>0</v>
      </c>
      <c r="O4" s="75">
        <f>SUM(C4:N4)</f>
        <v>18436.059999999998</v>
      </c>
      <c r="P4" t="s">
        <v>346</v>
      </c>
    </row>
    <row r="5" spans="2:16" x14ac:dyDescent="0.25">
      <c r="B5" s="74" t="s">
        <v>347</v>
      </c>
      <c r="C5" s="74">
        <f>C3/C4</f>
        <v>0.11187408593913224</v>
      </c>
      <c r="D5" s="74">
        <f t="shared" ref="D5:O5" si="0">D3/D4</f>
        <v>6.7621153809332354E-2</v>
      </c>
      <c r="E5" s="74">
        <f t="shared" si="0"/>
        <v>9.8275306199897258E-2</v>
      </c>
      <c r="F5" s="74">
        <f t="shared" si="0"/>
        <v>7.4348356748488748E-2</v>
      </c>
      <c r="G5" s="74">
        <f t="shared" si="0"/>
        <v>7.9289160289464311E-2</v>
      </c>
      <c r="H5" s="74">
        <f t="shared" si="0"/>
        <v>7.4060985982826746E-2</v>
      </c>
      <c r="I5" s="74">
        <f t="shared" si="0"/>
        <v>0.10555056170016892</v>
      </c>
      <c r="J5" s="74">
        <f t="shared" si="0"/>
        <v>9.5450056253350166E-2</v>
      </c>
      <c r="K5" s="74">
        <f t="shared" si="0"/>
        <v>4.967889174990496E-2</v>
      </c>
      <c r="L5" s="74" t="e">
        <f t="shared" si="0"/>
        <v>#DIV/0!</v>
      </c>
      <c r="M5" s="74" t="e">
        <f t="shared" si="0"/>
        <v>#DIV/0!</v>
      </c>
      <c r="N5" s="74" t="e">
        <f t="shared" si="0"/>
        <v>#DIV/0!</v>
      </c>
      <c r="O5" s="74">
        <f t="shared" si="0"/>
        <v>8.424717645744266E-2</v>
      </c>
    </row>
    <row r="6" spans="2:16" x14ac:dyDescent="0.25">
      <c r="C6">
        <f>C4+C3</f>
        <v>2235.1559999999999</v>
      </c>
      <c r="D6">
        <f t="shared" ref="D6:N6" si="1">D4+D3</f>
        <v>2230.346</v>
      </c>
      <c r="E6">
        <f t="shared" si="1"/>
        <v>2616.2059999999997</v>
      </c>
      <c r="F6">
        <f t="shared" si="1"/>
        <v>2461.143</v>
      </c>
      <c r="G6">
        <f t="shared" si="1"/>
        <v>2158.3969999999999</v>
      </c>
      <c r="H6">
        <f t="shared" si="1"/>
        <v>2075.915</v>
      </c>
      <c r="I6">
        <f t="shared" si="1"/>
        <v>2036.7159999999999</v>
      </c>
      <c r="J6">
        <f t="shared" si="1"/>
        <v>2231.6639999999998</v>
      </c>
      <c r="K6">
        <f t="shared" si="1"/>
        <v>1943.703</v>
      </c>
      <c r="L6">
        <f t="shared" si="1"/>
        <v>0</v>
      </c>
      <c r="M6">
        <f t="shared" si="1"/>
        <v>0</v>
      </c>
      <c r="N6">
        <f t="shared" si="1"/>
        <v>0</v>
      </c>
    </row>
    <row r="7" spans="2:16" x14ac:dyDescent="0.25">
      <c r="B7" t="s">
        <v>348</v>
      </c>
    </row>
    <row r="8" spans="2:16" x14ac:dyDescent="0.25">
      <c r="B8" s="74">
        <v>1000</v>
      </c>
      <c r="C8" s="74">
        <f>Лист1!G47</f>
        <v>3.2362045700484607</v>
      </c>
      <c r="D8" s="74">
        <f>'Испр 2'!G47</f>
        <v>2.0959842161520554</v>
      </c>
      <c r="E8" s="74">
        <f>Лист3!G47</f>
        <v>3.3228720820557891</v>
      </c>
      <c r="F8" s="74">
        <f>Лист4!G47</f>
        <v>1.8755527428607803</v>
      </c>
      <c r="G8" s="74">
        <f>Лист5!G47</f>
        <v>0.19557245907301873</v>
      </c>
      <c r="H8" s="74">
        <f>Лист6!G47</f>
        <v>0.11565792574885632</v>
      </c>
      <c r="I8" s="74">
        <f>Лист7!G47</f>
        <v>9.9833228547916888E-2</v>
      </c>
      <c r="J8" s="74">
        <f>Лист8!G47</f>
        <v>9.9833228547916888E-2</v>
      </c>
      <c r="K8" s="74">
        <f>Лист9!G47</f>
        <v>7.1565707859370886E-2</v>
      </c>
      <c r="L8" s="74">
        <f>Лист10!G47</f>
        <v>0</v>
      </c>
      <c r="M8" s="74">
        <f>Лист11!G47</f>
        <v>0</v>
      </c>
      <c r="N8" s="74">
        <f>Лист12!G47</f>
        <v>0</v>
      </c>
      <c r="O8" s="75">
        <f>SUM(C8:N8)</f>
        <v>11.113076160894165</v>
      </c>
      <c r="P8" t="s">
        <v>348</v>
      </c>
    </row>
    <row r="9" spans="2:16" x14ac:dyDescent="0.25">
      <c r="B9" s="74">
        <v>980</v>
      </c>
      <c r="C9" s="74">
        <f>Лист1!G45</f>
        <v>25.690999999999999</v>
      </c>
      <c r="D9" s="74">
        <f>'Испр 2'!G45</f>
        <v>28.9</v>
      </c>
      <c r="E9" s="74">
        <f>Лист3!G45</f>
        <v>30.489000000000001</v>
      </c>
      <c r="F9" s="74">
        <f>Лист4!G45</f>
        <v>23.350999999999999</v>
      </c>
      <c r="G9" s="74">
        <f>Лист5!G45</f>
        <v>2.2709999999999999</v>
      </c>
      <c r="H9" s="74">
        <f>Лист6!G45</f>
        <v>1.446</v>
      </c>
      <c r="I9" s="74">
        <f>Лист7!G45</f>
        <v>0.84599999999999997</v>
      </c>
      <c r="J9" s="74">
        <f>Лист8!G45</f>
        <v>0.84599999999999997</v>
      </c>
      <c r="K9" s="74">
        <f>Лист9!G45</f>
        <v>1.369</v>
      </c>
      <c r="L9" s="74">
        <f>Лист10!G45</f>
        <v>0</v>
      </c>
      <c r="M9" s="74">
        <f>Лист11!G45</f>
        <v>0</v>
      </c>
      <c r="N9" s="74">
        <f>Лист12!G45</f>
        <v>0</v>
      </c>
      <c r="O9" s="75">
        <f>SUM(C9:N9)</f>
        <v>115.209</v>
      </c>
      <c r="P9" t="s">
        <v>349</v>
      </c>
    </row>
    <row r="10" spans="2:16" x14ac:dyDescent="0.25">
      <c r="B10" s="74"/>
      <c r="C10" s="74">
        <f>C8+C9</f>
        <v>28.92720457004846</v>
      </c>
      <c r="D10" s="74">
        <f t="shared" ref="D10:O10" si="2">D8+D9</f>
        <v>30.995984216152053</v>
      </c>
      <c r="E10" s="74">
        <f t="shared" si="2"/>
        <v>33.811872082055793</v>
      </c>
      <c r="F10" s="74">
        <f t="shared" si="2"/>
        <v>25.226552742860779</v>
      </c>
      <c r="G10" s="74">
        <f t="shared" si="2"/>
        <v>2.4665724590730185</v>
      </c>
      <c r="H10" s="74">
        <f t="shared" si="2"/>
        <v>1.5616579257488563</v>
      </c>
      <c r="I10" s="74">
        <f t="shared" si="2"/>
        <v>0.94583322854791685</v>
      </c>
      <c r="J10" s="74">
        <f t="shared" si="2"/>
        <v>0.94583322854791685</v>
      </c>
      <c r="K10" s="74">
        <f t="shared" si="2"/>
        <v>1.440565707859371</v>
      </c>
      <c r="L10" s="74">
        <f t="shared" si="2"/>
        <v>0</v>
      </c>
      <c r="M10" s="74">
        <f t="shared" si="2"/>
        <v>0</v>
      </c>
      <c r="N10" s="74">
        <f t="shared" si="2"/>
        <v>0</v>
      </c>
      <c r="O10" s="74">
        <f t="shared" si="2"/>
        <v>126.32207616089417</v>
      </c>
      <c r="P10" t="s">
        <v>350</v>
      </c>
    </row>
    <row r="11" spans="2:16" x14ac:dyDescent="0.25">
      <c r="B11" s="74" t="s">
        <v>347</v>
      </c>
      <c r="C11" s="74">
        <f>C8/C10</f>
        <v>0.11187408593913226</v>
      </c>
      <c r="D11" s="74">
        <f t="shared" ref="D11:O11" si="3">D8/D10</f>
        <v>6.7621153809332341E-2</v>
      </c>
      <c r="E11" s="74">
        <f t="shared" si="3"/>
        <v>9.8275306199897217E-2</v>
      </c>
      <c r="F11" s="74">
        <f t="shared" si="3"/>
        <v>7.4348356748488734E-2</v>
      </c>
      <c r="G11" s="74">
        <f t="shared" si="3"/>
        <v>7.9289160289464325E-2</v>
      </c>
      <c r="H11" s="74">
        <f t="shared" si="3"/>
        <v>7.4060985982826733E-2</v>
      </c>
      <c r="I11" s="74">
        <f t="shared" si="3"/>
        <v>0.10555056170016894</v>
      </c>
      <c r="J11" s="74">
        <f t="shared" si="3"/>
        <v>0.10555056170016894</v>
      </c>
      <c r="K11" s="74">
        <f t="shared" si="3"/>
        <v>4.9678891749904946E-2</v>
      </c>
      <c r="L11" s="74" t="e">
        <f t="shared" si="3"/>
        <v>#DIV/0!</v>
      </c>
      <c r="M11" s="74" t="e">
        <f t="shared" si="3"/>
        <v>#DIV/0!</v>
      </c>
      <c r="N11" s="74" t="e">
        <f t="shared" si="3"/>
        <v>#DIV/0!</v>
      </c>
      <c r="O11" s="74">
        <f t="shared" si="3"/>
        <v>8.7974141168639747E-2</v>
      </c>
    </row>
    <row r="12" spans="2:16" x14ac:dyDescent="0.25">
      <c r="O12" s="74"/>
    </row>
    <row r="13" spans="2:16" x14ac:dyDescent="0.25">
      <c r="B13" t="s">
        <v>351</v>
      </c>
      <c r="C13" s="76">
        <f t="shared" ref="C13:N13" si="4">C11-C5</f>
        <v>0</v>
      </c>
      <c r="D13" s="76">
        <f>D11-D5</f>
        <v>0</v>
      </c>
      <c r="E13" s="76">
        <f t="shared" si="4"/>
        <v>0</v>
      </c>
      <c r="F13" s="76">
        <f t="shared" si="4"/>
        <v>0</v>
      </c>
      <c r="G13" s="76">
        <f>G11-G5</f>
        <v>0</v>
      </c>
      <c r="H13" s="76">
        <f t="shared" si="4"/>
        <v>0</v>
      </c>
      <c r="I13" s="76">
        <f t="shared" si="4"/>
        <v>0</v>
      </c>
      <c r="J13" s="76">
        <f t="shared" si="4"/>
        <v>1.0100505446818772E-2</v>
      </c>
      <c r="K13" s="76">
        <f t="shared" si="4"/>
        <v>0</v>
      </c>
      <c r="L13" s="76" t="e">
        <f t="shared" si="4"/>
        <v>#DIV/0!</v>
      </c>
      <c r="M13" s="76" t="e">
        <f t="shared" si="4"/>
        <v>#DIV/0!</v>
      </c>
      <c r="N13" s="76" t="e">
        <f t="shared" si="4"/>
        <v>#DIV/0!</v>
      </c>
      <c r="O13">
        <f>(O11-O5)*100</f>
        <v>0.37269647111970866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">
        <v>352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4" t="s">
        <v>18</v>
      </c>
      <c r="I12" s="124" t="s">
        <v>19</v>
      </c>
      <c r="J12" s="124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2010.26</v>
      </c>
      <c r="H15" s="92">
        <f>H16+H17+H20+H23</f>
        <v>0</v>
      </c>
      <c r="I15" s="92">
        <f>I16+I17+I20+I23</f>
        <v>2010.26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2010.26</v>
      </c>
      <c r="H23" s="92">
        <f>SUM(H24:H26)</f>
        <v>0</v>
      </c>
      <c r="I23" s="92">
        <f>SUM(I24:I26)</f>
        <v>2010.26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2010.26</v>
      </c>
      <c r="H25" s="42"/>
      <c r="I25" s="42">
        <v>2010.26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1884.0709632636288</v>
      </c>
      <c r="H27" s="92">
        <f>H29+H30+H31</f>
        <v>0</v>
      </c>
      <c r="I27" s="92">
        <f>I28+I30+I31</f>
        <v>0</v>
      </c>
      <c r="J27" s="92">
        <f>J28+J29+J31</f>
        <v>1854.5280965179325</v>
      </c>
      <c r="K27" s="92">
        <f>K28+K29+K30</f>
        <v>29.54286674569639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1854.5280965179325</v>
      </c>
      <c r="H29" s="27"/>
      <c r="I29" s="109"/>
      <c r="J29" s="27">
        <v>1854.5280965179325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29.54286674569639</v>
      </c>
      <c r="H30" s="27"/>
      <c r="I30" s="27"/>
      <c r="J30" s="109"/>
      <c r="K30" s="27">
        <v>29.54286674569639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1759.673</v>
      </c>
      <c r="H33" s="92">
        <f>H34+H36+H39+H42</f>
        <v>0</v>
      </c>
      <c r="I33" s="92">
        <f>I34+I36+I39+I42</f>
        <v>138.084</v>
      </c>
      <c r="J33" s="92">
        <f>J34+J36+J39+J42</f>
        <v>1595.394</v>
      </c>
      <c r="K33" s="92">
        <f>K34+K36+K39+K42</f>
        <v>26.195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1759.673</v>
      </c>
      <c r="H34" s="27"/>
      <c r="I34" s="27">
        <v>138.084</v>
      </c>
      <c r="J34" s="27">
        <v>1595.394</v>
      </c>
      <c r="K34" s="27">
        <v>26.195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1884.0709632636288</v>
      </c>
      <c r="H43" s="27"/>
      <c r="I43" s="27">
        <v>1854.5280965179325</v>
      </c>
      <c r="J43" s="27">
        <v>29.54286674569639</v>
      </c>
      <c r="K43" s="27">
        <v>-1.1146639167236572E-13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25.690999999999999</v>
      </c>
      <c r="H45" s="27"/>
      <c r="I45" s="27"/>
      <c r="J45" s="27">
        <v>25.690999999999999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224.89599999999999</v>
      </c>
      <c r="H46" s="27">
        <v>0</v>
      </c>
      <c r="I46" s="27">
        <v>17.647903482067406</v>
      </c>
      <c r="J46" s="27">
        <v>203.90022977223606</v>
      </c>
      <c r="K46" s="27">
        <v>3.3478667456965012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3.2362045700484607</v>
      </c>
      <c r="H47" s="27"/>
      <c r="I47" s="27"/>
      <c r="J47" s="27">
        <v>3.2362045700484607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149.28013517031894</v>
      </c>
      <c r="H48" s="27">
        <v>0</v>
      </c>
      <c r="I48" s="27">
        <v>11.714220872206553</v>
      </c>
      <c r="J48" s="27">
        <v>135.34368713386854</v>
      </c>
      <c r="K48" s="27">
        <v>2.2222271642438711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75.615864829681001</v>
      </c>
      <c r="H49" s="92">
        <f>H46-H48</f>
        <v>0</v>
      </c>
      <c r="I49" s="92">
        <f>I46-I48</f>
        <v>5.9336826098608526</v>
      </c>
      <c r="J49" s="92">
        <f>J46-J48</f>
        <v>68.556542638367517</v>
      </c>
      <c r="K49" s="92">
        <f>K46-K48</f>
        <v>1.1256395814526301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3.5454320987654322</v>
      </c>
      <c r="H52" s="92">
        <f>H53+H54+H57+H60</f>
        <v>0</v>
      </c>
      <c r="I52" s="92">
        <f>I53+I54+I57+I60</f>
        <v>3.5454320987654322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3.5454320987654322</v>
      </c>
      <c r="H60" s="92">
        <f>SUM(H61:H63)</f>
        <v>0</v>
      </c>
      <c r="I60" s="92">
        <f>SUM(I61:I63)</f>
        <v>3.5454320987654322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3.5454320987654322</v>
      </c>
      <c r="H62" s="42">
        <f>H25/6804*12</f>
        <v>0</v>
      </c>
      <c r="I62" s="42">
        <f>I25/6804*12</f>
        <v>3.5454320987654322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3.3228764784190985</v>
      </c>
      <c r="H64" s="92">
        <f>H66+H67+H68</f>
        <v>0</v>
      </c>
      <c r="I64" s="92">
        <f>I65+I67+I68</f>
        <v>0</v>
      </c>
      <c r="J64" s="92">
        <f>J65+J66+J68</f>
        <v>3.2707726569981173</v>
      </c>
      <c r="K64" s="92">
        <f>K65+K66+K67</f>
        <v>5.2103821420981286E-2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3.2707726569981173</v>
      </c>
      <c r="H66" s="42">
        <f t="shared" ref="H66:I68" si="1">H29/6804*12</f>
        <v>0</v>
      </c>
      <c r="I66" s="111"/>
      <c r="J66" s="42">
        <f>J29/6804*12</f>
        <v>3.2707726569981173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5.2103821420981286E-2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5.2103821420981286E-2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3.1034797178130509</v>
      </c>
      <c r="H70" s="92">
        <f>H71+H73+H76+H79</f>
        <v>0</v>
      </c>
      <c r="I70" s="92">
        <f>I71+I73+I76+I79</f>
        <v>0.24353439153439155</v>
      </c>
      <c r="J70" s="92">
        <f>J71+J73+J76+J79</f>
        <v>2.8137460317460317</v>
      </c>
      <c r="K70" s="92">
        <f>K71+K73+K76+K79</f>
        <v>4.6199294532627867E-2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3.1034797178130509</v>
      </c>
      <c r="H71" s="42">
        <f>H34/6804*12</f>
        <v>0</v>
      </c>
      <c r="I71" s="42">
        <f t="shared" ref="I71:K75" si="2">I34/6804*12</f>
        <v>0.24353439153439155</v>
      </c>
      <c r="J71" s="42">
        <f t="shared" si="2"/>
        <v>2.8137460317460317</v>
      </c>
      <c r="K71" s="42">
        <f t="shared" si="2"/>
        <v>4.6199294532627867E-2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3.3228764784190985</v>
      </c>
      <c r="H80" s="42">
        <f t="shared" si="3"/>
        <v>0</v>
      </c>
      <c r="I80" s="42">
        <f t="shared" si="3"/>
        <v>3.2707726569981173</v>
      </c>
      <c r="J80" s="42">
        <f t="shared" si="3"/>
        <v>5.2103821420981286E-2</v>
      </c>
      <c r="K80" s="42">
        <f t="shared" si="3"/>
        <v>-1.9658975603591839E-16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4.5310405643738977E-2</v>
      </c>
      <c r="H82" s="42">
        <f t="shared" si="3"/>
        <v>0</v>
      </c>
      <c r="I82" s="42">
        <f t="shared" si="3"/>
        <v>0</v>
      </c>
      <c r="J82" s="42">
        <f t="shared" si="3"/>
        <v>4.5310405643738977E-2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0.39664197530864193</v>
      </c>
      <c r="H83" s="42">
        <f t="shared" si="3"/>
        <v>0</v>
      </c>
      <c r="I83" s="42">
        <f t="shared" si="3"/>
        <v>3.1125050232923113E-2</v>
      </c>
      <c r="J83" s="42">
        <f t="shared" si="3"/>
        <v>0.35961239818736518</v>
      </c>
      <c r="K83" s="42">
        <f t="shared" si="3"/>
        <v>5.9045268883536183E-3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5.7075918343006361E-3</v>
      </c>
      <c r="H84" s="42">
        <f t="shared" si="3"/>
        <v>0</v>
      </c>
      <c r="I84" s="42">
        <f t="shared" si="3"/>
        <v>0</v>
      </c>
      <c r="J84" s="42">
        <f t="shared" si="3"/>
        <v>5.7075918343006361E-3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0.26328066167604758</v>
      </c>
      <c r="H85" s="42">
        <f t="shared" si="3"/>
        <v>0</v>
      </c>
      <c r="I85" s="42">
        <f t="shared" si="3"/>
        <v>2.0660001538283162E-2</v>
      </c>
      <c r="J85" s="42">
        <f t="shared" si="3"/>
        <v>0.2387013882431544</v>
      </c>
      <c r="K85" s="42">
        <f t="shared" si="3"/>
        <v>3.9192718946100017E-3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0.13336131363259435</v>
      </c>
      <c r="H86" s="92">
        <f>H83-H85</f>
        <v>0</v>
      </c>
      <c r="I86" s="92">
        <f>I83-I85</f>
        <v>1.0465048694639951E-2</v>
      </c>
      <c r="J86" s="92">
        <f>J83-J85</f>
        <v>0.12091100994421078</v>
      </c>
      <c r="K86" s="92">
        <f>K83-K85</f>
        <v>1.9852549937436166E-3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1759.673</v>
      </c>
      <c r="H93" s="92">
        <f>SUM(H94:H95)</f>
        <v>0</v>
      </c>
      <c r="I93" s="92">
        <f>SUM(I94:I95)</f>
        <v>138.084</v>
      </c>
      <c r="J93" s="92">
        <f>SUM(J94:J95)</f>
        <v>1595.394</v>
      </c>
      <c r="K93" s="92">
        <f>SUM(K94:K95)</f>
        <v>26.195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1759.673</v>
      </c>
      <c r="H94" s="55">
        <f>H34</f>
        <v>0</v>
      </c>
      <c r="I94" s="55">
        <f>I34</f>
        <v>138.084</v>
      </c>
      <c r="J94" s="55">
        <f>J34</f>
        <v>1595.394</v>
      </c>
      <c r="K94" s="55">
        <f>K34</f>
        <v>26.195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967.50380999999993</v>
      </c>
      <c r="H142" s="116">
        <f>SUM( H143:H144)</f>
        <v>0</v>
      </c>
      <c r="I142" s="116">
        <f>SUM( I143:I144)</f>
        <v>75.921376358016516</v>
      </c>
      <c r="J142" s="116">
        <f>SUM( J143:J144)</f>
        <v>877.17989277049764</v>
      </c>
      <c r="K142" s="116">
        <f>SUM( K143:K144)</f>
        <v>14.40254087148578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967.50380999999993</v>
      </c>
      <c r="H144" s="116">
        <f>H145+H146</f>
        <v>0</v>
      </c>
      <c r="I144" s="116">
        <f>I145+I146</f>
        <v>75.921376358016516</v>
      </c>
      <c r="J144" s="116">
        <f>J145+J146</f>
        <v>877.17989277049764</v>
      </c>
      <c r="K144" s="116">
        <f>K145+K146</f>
        <v>14.40254087148578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43.961928398037585</v>
      </c>
      <c r="J145" s="62">
        <v>507.92703567870842</v>
      </c>
      <c r="K145" s="62">
        <v>8.3397259232539209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407.27512000000002</v>
      </c>
      <c r="H146" s="62">
        <v>0</v>
      </c>
      <c r="I146" s="62">
        <v>31.959447959978931</v>
      </c>
      <c r="J146" s="62">
        <v>369.25285709178922</v>
      </c>
      <c r="K146" s="64">
        <v>6.0628149482318596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IF([2]Титульный!G45="","",[2]Титульный!G45)</f>
        <v>Генеральный директор</v>
      </c>
      <c r="G148" s="143"/>
      <c r="H148" s="125"/>
      <c r="I148" s="143" t="str">
        <f>IF([2]Титульный!G44="","",[2]Титульный!G44)</f>
        <v>Архипенко Дмитрий Витальевич</v>
      </c>
      <c r="J148" s="143"/>
      <c r="K148" s="143"/>
      <c r="L148" s="125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IF([2]Титульный!G46="","",[2]Титульный!G46)</f>
        <v>(383)279-78-25</v>
      </c>
      <c r="G151" s="143"/>
      <c r="H151" s="143"/>
      <c r="I151" s="93"/>
      <c r="J151" s="120" t="s">
        <v>327</v>
      </c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B0321B9C-A21D-4A3C-B8FC-A1A60A6AE90F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F057034D-6160-4B7C-A7ED-2DDE3646A50F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Y177"/>
  <sheetViews>
    <sheetView topLeftCell="C7" workbookViewId="0">
      <selection activeCell="L36" sqref="L3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4" t="s">
        <v>18</v>
      </c>
      <c r="I12" s="124" t="s">
        <v>19</v>
      </c>
      <c r="J12" s="124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2089.08</v>
      </c>
      <c r="H15" s="92">
        <f>H16+H17+H20+H23</f>
        <v>0</v>
      </c>
      <c r="I15" s="92">
        <f>I16+I17+I20+I23</f>
        <v>2089.08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2089.08</v>
      </c>
      <c r="H23" s="92">
        <f>SUM(H24:H26)</f>
        <v>0</v>
      </c>
      <c r="I23" s="92">
        <f>SUM(I24:I26)</f>
        <v>2089.08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2089.08</v>
      </c>
      <c r="H25" s="42"/>
      <c r="I25" s="42">
        <v>2089.08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1996.6146771663552</v>
      </c>
      <c r="H27" s="92">
        <f>H29+H30+H31</f>
        <v>0</v>
      </c>
      <c r="I27" s="92">
        <f>I28+I30+I31</f>
        <v>0</v>
      </c>
      <c r="J27" s="92">
        <f>J28+J29+J31</f>
        <v>1965.8694876164329</v>
      </c>
      <c r="K27" s="92">
        <f>K28+K29+K30</f>
        <v>30.745189549922294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1965.8694876164329</v>
      </c>
      <c r="H29" s="27"/>
      <c r="I29" s="109"/>
      <c r="J29" s="27">
        <v>1965.8694876164329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30.745189549922294</v>
      </c>
      <c r="H30" s="27"/>
      <c r="I30" s="27"/>
      <c r="J30" s="109"/>
      <c r="K30" s="27">
        <v>30.745189549922294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1918.914</v>
      </c>
      <c r="H33" s="92">
        <f>H34+H36+H39+H42</f>
        <v>0</v>
      </c>
      <c r="I33" s="92">
        <f>I34+I36+I39+I42</f>
        <v>114.762</v>
      </c>
      <c r="J33" s="92">
        <f>J34+J36+J39+J42</f>
        <v>1775.5150000000001</v>
      </c>
      <c r="K33" s="92">
        <f>K34+K36+K39+K42</f>
        <v>28.637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1918.914</v>
      </c>
      <c r="H34" s="27"/>
      <c r="I34" s="27">
        <v>114.762</v>
      </c>
      <c r="J34" s="27">
        <v>1775.5150000000001</v>
      </c>
      <c r="K34" s="27">
        <v>28.637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1996.614677166355</v>
      </c>
      <c r="H43" s="27"/>
      <c r="I43" s="27">
        <v>1965.8694876164329</v>
      </c>
      <c r="J43" s="27">
        <v>30.745189549922294</v>
      </c>
      <c r="K43" s="27">
        <v>-2.1449508835758024E-13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28.9</v>
      </c>
      <c r="H45" s="27"/>
      <c r="I45" s="27"/>
      <c r="J45" s="27">
        <v>28.9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141.26600000000002</v>
      </c>
      <c r="H46" s="27">
        <v>0</v>
      </c>
      <c r="I46" s="27">
        <v>8.4485123835669551</v>
      </c>
      <c r="J46" s="27">
        <v>130.70929806651054</v>
      </c>
      <c r="K46" s="27">
        <v>2.1081895499225083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2.0959842161520554</v>
      </c>
      <c r="H47" s="27"/>
      <c r="I47" s="27"/>
      <c r="J47" s="27">
        <v>2.0959842161520554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162.78918941201999</v>
      </c>
      <c r="H48" s="27">
        <v>0</v>
      </c>
      <c r="I48" s="27">
        <v>9.735721848557171</v>
      </c>
      <c r="J48" s="27">
        <v>150.62407572141464</v>
      </c>
      <c r="K48" s="27">
        <v>2.429391842048167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-21.523189412019974</v>
      </c>
      <c r="H49" s="92">
        <f>H46-H48</f>
        <v>0</v>
      </c>
      <c r="I49" s="92">
        <f>I46-I48</f>
        <v>-1.2872094649902159</v>
      </c>
      <c r="J49" s="92">
        <f>J46-J48</f>
        <v>-19.9147776549041</v>
      </c>
      <c r="K49" s="92">
        <f>K46-K48</f>
        <v>-0.32120229212565876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3.6844444444444449</v>
      </c>
      <c r="H52" s="92">
        <f>H53+H54+H57+H60</f>
        <v>0</v>
      </c>
      <c r="I52" s="92">
        <f>I53+I54+I57+I60</f>
        <v>3.6844444444444449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3.6844444444444449</v>
      </c>
      <c r="H60" s="92">
        <f>SUM(H61:H63)</f>
        <v>0</v>
      </c>
      <c r="I60" s="92">
        <f>SUM(I61:I63)</f>
        <v>3.6844444444444449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3.6844444444444449</v>
      </c>
      <c r="H62" s="42">
        <f>H25/6804*12</f>
        <v>0</v>
      </c>
      <c r="I62" s="42">
        <f>I25/6804*12</f>
        <v>3.6844444444444449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3.5213662736620019</v>
      </c>
      <c r="H64" s="92">
        <f>H66+H67+H68</f>
        <v>0</v>
      </c>
      <c r="I64" s="92">
        <f>I65+I67+I68</f>
        <v>0</v>
      </c>
      <c r="J64" s="92">
        <f>J65+J66+J68</f>
        <v>3.4671419534681354</v>
      </c>
      <c r="K64" s="92">
        <f>K65+K66+K67</f>
        <v>5.4224320193866485E-2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3.4671419534681354</v>
      </c>
      <c r="H66" s="42">
        <f t="shared" ref="H66:I68" si="1">H29/6804*12</f>
        <v>0</v>
      </c>
      <c r="I66" s="111"/>
      <c r="J66" s="42">
        <f>J29/6804*12</f>
        <v>3.4671419534681354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5.4224320193866485E-2</v>
      </c>
      <c r="H67" s="42">
        <f t="shared" si="1"/>
        <v>0</v>
      </c>
      <c r="I67" s="42">
        <f t="shared" si="1"/>
        <v>0</v>
      </c>
      <c r="J67" s="109"/>
      <c r="K67" s="42">
        <f>K30/6804*12</f>
        <v>5.4224320193866485E-2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3.3843280423280429</v>
      </c>
      <c r="H70" s="92">
        <f>H71+H73+H76+H79</f>
        <v>0</v>
      </c>
      <c r="I70" s="92">
        <f>I71+I73+I76+I79</f>
        <v>0.20240211640211642</v>
      </c>
      <c r="J70" s="92">
        <f>J71+J73+J76+J79</f>
        <v>3.1314197530864201</v>
      </c>
      <c r="K70" s="92">
        <f>K71+K73+K76+K79</f>
        <v>5.0506172839506175E-2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3.3843280423280429</v>
      </c>
      <c r="H71" s="42">
        <f>H34/6804*12</f>
        <v>0</v>
      </c>
      <c r="I71" s="42">
        <f t="shared" ref="I71:K75" si="2">I34/6804*12</f>
        <v>0.20240211640211642</v>
      </c>
      <c r="J71" s="42">
        <f t="shared" si="2"/>
        <v>3.1314197530864201</v>
      </c>
      <c r="K71" s="42">
        <f t="shared" si="2"/>
        <v>5.0506172839506175E-2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3.5213662736620015</v>
      </c>
      <c r="H80" s="42">
        <f t="shared" si="3"/>
        <v>0</v>
      </c>
      <c r="I80" s="42">
        <f t="shared" si="3"/>
        <v>3.4671419534681354</v>
      </c>
      <c r="J80" s="42">
        <f t="shared" si="3"/>
        <v>5.4224320193866485E-2</v>
      </c>
      <c r="K80" s="42">
        <f t="shared" si="3"/>
        <v>-3.7829821579820149E-16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5.0970017636684309E-2</v>
      </c>
      <c r="H82" s="42">
        <f t="shared" si="3"/>
        <v>0</v>
      </c>
      <c r="I82" s="42">
        <f t="shared" si="3"/>
        <v>0</v>
      </c>
      <c r="J82" s="42">
        <f t="shared" si="3"/>
        <v>5.0970017636684309E-2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0.24914638447971782</v>
      </c>
      <c r="H83" s="42">
        <f t="shared" si="3"/>
        <v>0</v>
      </c>
      <c r="I83" s="42">
        <f t="shared" si="3"/>
        <v>1.4900374574192162E-2</v>
      </c>
      <c r="J83" s="42">
        <f t="shared" si="3"/>
        <v>0.23052786255116497</v>
      </c>
      <c r="K83" s="42">
        <f t="shared" si="3"/>
        <v>3.7181473543606847E-3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3.696621192508034E-3</v>
      </c>
      <c r="H84" s="42">
        <f t="shared" si="3"/>
        <v>0</v>
      </c>
      <c r="I84" s="42">
        <f t="shared" si="3"/>
        <v>0</v>
      </c>
      <c r="J84" s="42">
        <f t="shared" si="3"/>
        <v>3.696621192508034E-3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0.28710615416582003</v>
      </c>
      <c r="H85" s="42">
        <f t="shared" si="3"/>
        <v>0</v>
      </c>
      <c r="I85" s="42">
        <f t="shared" si="3"/>
        <v>1.7170585270823935E-2</v>
      </c>
      <c r="J85" s="42">
        <f t="shared" si="3"/>
        <v>0.26565092719826211</v>
      </c>
      <c r="K85" s="42">
        <f t="shared" si="3"/>
        <v>4.2846416967339809E-3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-3.7959769686102207E-2</v>
      </c>
      <c r="H86" s="92">
        <f>H83-H85</f>
        <v>0</v>
      </c>
      <c r="I86" s="92">
        <f>I83-I85</f>
        <v>-2.270210696631773E-3</v>
      </c>
      <c r="J86" s="92">
        <f>J83-J85</f>
        <v>-3.5123064647097135E-2</v>
      </c>
      <c r="K86" s="92">
        <f>K83-K85</f>
        <v>-5.6649434237329623E-4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1918.914</v>
      </c>
      <c r="H93" s="92">
        <f>SUM(H94:H95)</f>
        <v>0</v>
      </c>
      <c r="I93" s="92">
        <f>SUM(I94:I95)</f>
        <v>114.762</v>
      </c>
      <c r="J93" s="92">
        <f>SUM(J94:J95)</f>
        <v>1775.5150000000001</v>
      </c>
      <c r="K93" s="92">
        <f>SUM(K94:K95)</f>
        <v>28.637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1918.914</v>
      </c>
      <c r="H94" s="55">
        <f>H34</f>
        <v>0</v>
      </c>
      <c r="I94" s="55">
        <f>I34</f>
        <v>114.762</v>
      </c>
      <c r="J94" s="55">
        <f>J34</f>
        <v>1775.5150000000001</v>
      </c>
      <c r="K94" s="55">
        <f>K34</f>
        <v>28.637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1004.3600300000001</v>
      </c>
      <c r="H142" s="116">
        <f>SUM( H143:H144)</f>
        <v>0</v>
      </c>
      <c r="I142" s="116">
        <f>SUM( I143:I144)</f>
        <v>60.066457258042831</v>
      </c>
      <c r="J142" s="116">
        <f>SUM( J143:J144)</f>
        <v>929.30496033978079</v>
      </c>
      <c r="K142" s="116">
        <f>SUM( K143:K144)</f>
        <v>14.98861240217644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1004.3600300000001</v>
      </c>
      <c r="H144" s="116">
        <f>H145+H146</f>
        <v>0</v>
      </c>
      <c r="I144" s="116">
        <f>I145+I146</f>
        <v>60.066457258042831</v>
      </c>
      <c r="J144" s="116">
        <f>J145+J146</f>
        <v>929.30496033978079</v>
      </c>
      <c r="K144" s="116">
        <f>K145+K146</f>
        <v>14.98861240217644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33.504870422426428</v>
      </c>
      <c r="J145" s="62">
        <v>518.36322134569343</v>
      </c>
      <c r="K145" s="62">
        <v>8.3605982318801146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444.13134000000014</v>
      </c>
      <c r="H146" s="62">
        <v>0</v>
      </c>
      <c r="I146" s="62">
        <v>26.561586835616399</v>
      </c>
      <c r="J146" s="62">
        <v>410.94173899408736</v>
      </c>
      <c r="K146" s="64">
        <v>6.6280141702963249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IF([3]Титульный!G45="","",[3]Титульный!G45)</f>
        <v>Генеральный директор</v>
      </c>
      <c r="G148" s="143"/>
      <c r="H148" s="125"/>
      <c r="I148" s="143" t="str">
        <f>IF([3]Титульный!G44="","",[3]Титульный!G44)</f>
        <v>Архипенко Дмитрий Витальевич</v>
      </c>
      <c r="J148" s="143"/>
      <c r="K148" s="143"/>
      <c r="L148" s="125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IF([3]Титульный!G46="","",[3]Титульный!G46)</f>
        <v>(383)279-78-25</v>
      </c>
      <c r="G151" s="143"/>
      <c r="H151" s="143"/>
      <c r="I151" s="93"/>
      <c r="J151" s="120" t="s">
        <v>327</v>
      </c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E1600336-B86C-4BFC-B2E5-D7BC5043B989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A17BDBCF-B134-4B61-B1A4-FDE479D2B87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77"/>
  <sheetViews>
    <sheetView topLeftCell="C7" workbookViewId="0">
      <selection activeCell="G8" sqref="G8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4" t="s">
        <v>18</v>
      </c>
      <c r="I12" s="124" t="s">
        <v>19</v>
      </c>
      <c r="J12" s="124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2382.1039999999998</v>
      </c>
      <c r="H15" s="92">
        <f>H16+H17+H20+H23</f>
        <v>0</v>
      </c>
      <c r="I15" s="92">
        <f>I16+I17+I20+I23</f>
        <v>2382.1039999999998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2382.1039999999998</v>
      </c>
      <c r="H23" s="92">
        <f>SUM(H24:H26)</f>
        <v>0</v>
      </c>
      <c r="I23" s="92">
        <f>SUM(I24:I26)</f>
        <v>2382.1039999999998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2382.1039999999998</v>
      </c>
      <c r="H25" s="42"/>
      <c r="I25" s="42">
        <v>2382.1039999999998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2281.2389376556362</v>
      </c>
      <c r="H27" s="92">
        <f>H29+H30+H31</f>
        <v>0</v>
      </c>
      <c r="I27" s="92">
        <f>I28+I30+I31</f>
        <v>0</v>
      </c>
      <c r="J27" s="92">
        <f>J28+J29+J31</f>
        <v>2249.2516172259625</v>
      </c>
      <c r="K27" s="92">
        <f>K28+K29+K30</f>
        <v>31.987320429673535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2249.2516172259625</v>
      </c>
      <c r="H29" s="27"/>
      <c r="I29" s="109"/>
      <c r="J29" s="27">
        <v>2249.2516172259625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31.987320429673535</v>
      </c>
      <c r="H30" s="27"/>
      <c r="I30" s="27"/>
      <c r="J30" s="109"/>
      <c r="K30" s="27">
        <v>31.987320429673535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2117.5129999999999</v>
      </c>
      <c r="H33" s="92">
        <f>H34+H36+H39+H42</f>
        <v>0</v>
      </c>
      <c r="I33" s="92">
        <f>I34+I36+I39+I42</f>
        <v>119.627</v>
      </c>
      <c r="J33" s="92">
        <f>J34+J36+J39+J42</f>
        <v>1969.0830000000001</v>
      </c>
      <c r="K33" s="92">
        <f>K34+K36+K39+K42</f>
        <v>28.803000000000001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2117.5129999999999</v>
      </c>
      <c r="H34" s="27"/>
      <c r="I34" s="27">
        <v>119.627</v>
      </c>
      <c r="J34" s="27">
        <v>1969.0830000000001</v>
      </c>
      <c r="K34" s="27">
        <v>28.803000000000001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2281.2389376556357</v>
      </c>
      <c r="H43" s="27"/>
      <c r="I43" s="27">
        <v>2249.2516172259625</v>
      </c>
      <c r="J43" s="27">
        <v>31.987320429673535</v>
      </c>
      <c r="K43" s="27">
        <v>-3.3395508580724709E-13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30.489000000000001</v>
      </c>
      <c r="H45" s="27"/>
      <c r="I45" s="27"/>
      <c r="J45" s="27">
        <v>30.489000000000001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234.10200000000003</v>
      </c>
      <c r="H46" s="27">
        <v>0</v>
      </c>
      <c r="I46" s="27">
        <v>13.22538277403728</v>
      </c>
      <c r="J46" s="27">
        <v>217.69229679628887</v>
      </c>
      <c r="K46" s="27">
        <v>3.1843204296738676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3.3228720820557891</v>
      </c>
      <c r="H47" s="27"/>
      <c r="I47" s="27"/>
      <c r="J47" s="27">
        <v>3.3228720820557891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179.63714102842266</v>
      </c>
      <c r="H48" s="27">
        <v>0</v>
      </c>
      <c r="I48" s="27">
        <v>10.14843935777826</v>
      </c>
      <c r="J48" s="27">
        <v>167.04522738121068</v>
      </c>
      <c r="K48" s="27">
        <v>2.4434742894337171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54.464858971577364</v>
      </c>
      <c r="H49" s="92">
        <f>H46-H48</f>
        <v>0</v>
      </c>
      <c r="I49" s="92">
        <f>I46-I48</f>
        <v>3.0769434162590201</v>
      </c>
      <c r="J49" s="92">
        <f>J46-J48</f>
        <v>50.647069415078192</v>
      </c>
      <c r="K49" s="92">
        <f>K46-K48</f>
        <v>0.7408461402401505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4.2012416225749556</v>
      </c>
      <c r="H52" s="92">
        <f>H53+H54+H57+H60</f>
        <v>0</v>
      </c>
      <c r="I52" s="92">
        <f>I53+I54+I57+I60</f>
        <v>4.2012416225749556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4.2012416225749556</v>
      </c>
      <c r="H60" s="92">
        <f>SUM(H61:H63)</f>
        <v>0</v>
      </c>
      <c r="I60" s="92">
        <f>SUM(I61:I63)</f>
        <v>4.2012416225749556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4.2012416225749556</v>
      </c>
      <c r="H62" s="42">
        <f>H25/6804*12</f>
        <v>0</v>
      </c>
      <c r="I62" s="42">
        <f>I25/6804*12</f>
        <v>4.2012416225749556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4.0233490963944201</v>
      </c>
      <c r="H64" s="92">
        <f>H66+H67+H68</f>
        <v>0</v>
      </c>
      <c r="I64" s="92">
        <f>I65+I67+I68</f>
        <v>0</v>
      </c>
      <c r="J64" s="92">
        <f>J65+J66+J68</f>
        <v>3.9669340691815922</v>
      </c>
      <c r="K64" s="92">
        <f>K65+K66+K67</f>
        <v>5.6415027212828102E-2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3.9669340691815922</v>
      </c>
      <c r="H66" s="42">
        <f t="shared" ref="H66:I68" si="1">H29/6804*12</f>
        <v>0</v>
      </c>
      <c r="I66" s="111"/>
      <c r="J66" s="42">
        <f>J29/6804*12</f>
        <v>3.9669340691815922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5.6415027212828102E-2</v>
      </c>
      <c r="H67" s="42">
        <f t="shared" si="1"/>
        <v>0</v>
      </c>
      <c r="I67" s="42">
        <f t="shared" si="1"/>
        <v>0</v>
      </c>
      <c r="J67" s="109"/>
      <c r="K67" s="42">
        <f>K30/6804*12</f>
        <v>5.6415027212828102E-2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3.7345908289241629</v>
      </c>
      <c r="H70" s="92">
        <f>H71+H73+H76+H79</f>
        <v>0</v>
      </c>
      <c r="I70" s="92">
        <f>I71+I73+I76+I79</f>
        <v>0.21098236331569664</v>
      </c>
      <c r="J70" s="92">
        <f>J71+J73+J76+J79</f>
        <v>3.4728095238095245</v>
      </c>
      <c r="K70" s="92">
        <f>K71+K73+K76+K79</f>
        <v>5.0798941798941802E-2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3.7345908289241629</v>
      </c>
      <c r="H71" s="42">
        <f>H34/6804*12</f>
        <v>0</v>
      </c>
      <c r="I71" s="42">
        <f t="shared" ref="I71:K75" si="2">I34/6804*12</f>
        <v>0.21098236331569664</v>
      </c>
      <c r="J71" s="42">
        <f t="shared" si="2"/>
        <v>3.4728095238095245</v>
      </c>
      <c r="K71" s="42">
        <f t="shared" si="2"/>
        <v>5.0798941798941802E-2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4.0233490963944192</v>
      </c>
      <c r="H80" s="42">
        <f t="shared" si="3"/>
        <v>0</v>
      </c>
      <c r="I80" s="42">
        <f t="shared" si="3"/>
        <v>3.9669340691815922</v>
      </c>
      <c r="J80" s="42">
        <f t="shared" si="3"/>
        <v>5.6415027212828102E-2</v>
      </c>
      <c r="K80" s="42">
        <f t="shared" si="3"/>
        <v>-5.8898604198809007E-16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5.3772486772486777E-2</v>
      </c>
      <c r="H82" s="42">
        <f t="shared" si="3"/>
        <v>0</v>
      </c>
      <c r="I82" s="42">
        <f t="shared" si="3"/>
        <v>0</v>
      </c>
      <c r="J82" s="42">
        <f t="shared" si="3"/>
        <v>5.3772486772486777E-2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0.41287830687830696</v>
      </c>
      <c r="H83" s="42">
        <f t="shared" si="3"/>
        <v>0</v>
      </c>
      <c r="I83" s="42">
        <f t="shared" si="3"/>
        <v>2.332519007766716E-2</v>
      </c>
      <c r="J83" s="42">
        <f t="shared" si="3"/>
        <v>0.38393703138675289</v>
      </c>
      <c r="K83" s="42">
        <f t="shared" si="3"/>
        <v>5.6160854138868916E-3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5.8604445891636495E-3</v>
      </c>
      <c r="H84" s="42">
        <f t="shared" si="3"/>
        <v>0</v>
      </c>
      <c r="I84" s="42">
        <f t="shared" si="3"/>
        <v>0</v>
      </c>
      <c r="J84" s="42">
        <f t="shared" si="3"/>
        <v>5.8604445891636495E-3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0.31682035454748259</v>
      </c>
      <c r="H85" s="42">
        <f t="shared" si="3"/>
        <v>0</v>
      </c>
      <c r="I85" s="42">
        <f t="shared" si="3"/>
        <v>1.7898482112483703E-2</v>
      </c>
      <c r="J85" s="42">
        <f t="shared" si="3"/>
        <v>0.29461239397038919</v>
      </c>
      <c r="K85" s="42">
        <f t="shared" si="3"/>
        <v>4.3094784646097303E-3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9.6057952330824328E-2</v>
      </c>
      <c r="H86" s="92">
        <f>H83-H85</f>
        <v>0</v>
      </c>
      <c r="I86" s="92">
        <f>I83-I85</f>
        <v>5.4267079651834568E-3</v>
      </c>
      <c r="J86" s="92">
        <f>J83-J85</f>
        <v>8.9324637416363706E-2</v>
      </c>
      <c r="K86" s="92">
        <f>K83-K85</f>
        <v>1.3066069492771613E-3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2117.5129999999999</v>
      </c>
      <c r="H93" s="92">
        <f>SUM(H94:H95)</f>
        <v>0</v>
      </c>
      <c r="I93" s="92">
        <f>SUM(I94:I95)</f>
        <v>119.627</v>
      </c>
      <c r="J93" s="92">
        <f>SUM(J94:J95)</f>
        <v>1969.0830000000001</v>
      </c>
      <c r="K93" s="92">
        <f>SUM(K94:K95)</f>
        <v>28.803000000000001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2117.5129999999999</v>
      </c>
      <c r="H94" s="55">
        <f>H34</f>
        <v>0</v>
      </c>
      <c r="I94" s="55">
        <f>I34</f>
        <v>119.627</v>
      </c>
      <c r="J94" s="55">
        <f>J34</f>
        <v>1969.0830000000001</v>
      </c>
      <c r="K94" s="55">
        <f>K34</f>
        <v>28.803000000000001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1050.32564</v>
      </c>
      <c r="H142" s="116">
        <f>SUM( H143:H144)</f>
        <v>0</v>
      </c>
      <c r="I142" s="116">
        <f>SUM( I143:I144)</f>
        <v>59.33720611693056</v>
      </c>
      <c r="J142" s="116">
        <f>SUM( J143:J144)</f>
        <v>976.70161278259923</v>
      </c>
      <c r="K142" s="116">
        <f>SUM( K143:K144)</f>
        <v>14.28682110047022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1050.32564</v>
      </c>
      <c r="H144" s="116">
        <f>H145+H146</f>
        <v>0</v>
      </c>
      <c r="I144" s="116">
        <f>I145+I146</f>
        <v>59.33720611693056</v>
      </c>
      <c r="J144" s="116">
        <f>J145+J146</f>
        <v>976.70161278259923</v>
      </c>
      <c r="K144" s="116">
        <f>K145+K146</f>
        <v>14.28682110047022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31.649617971001824</v>
      </c>
      <c r="J145" s="62">
        <v>520.95868577490194</v>
      </c>
      <c r="K145" s="62">
        <v>7.6203862540961955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490.09695000000005</v>
      </c>
      <c r="H146" s="62">
        <v>0</v>
      </c>
      <c r="I146" s="62">
        <v>27.687588145928739</v>
      </c>
      <c r="J146" s="62">
        <v>455.74292700769729</v>
      </c>
      <c r="K146" s="64">
        <v>6.6664348463740257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IF([4]Титульный!G45="","",[4]Титульный!G45)</f>
        <v>Генеральный директор</v>
      </c>
      <c r="G148" s="143"/>
      <c r="H148" s="125"/>
      <c r="I148" s="143" t="str">
        <f>IF([4]Титульный!G44="","",[4]Титульный!G44)</f>
        <v>Архипенко Дмитрий Витальевич</v>
      </c>
      <c r="J148" s="143"/>
      <c r="K148" s="143"/>
      <c r="L148" s="125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IF([4]Титульный!G46="","",[4]Титульный!G46)</f>
        <v>(383)279-78-25</v>
      </c>
      <c r="G151" s="143"/>
      <c r="H151" s="143"/>
      <c r="I151" s="93"/>
      <c r="J151" s="120" t="s">
        <v>327</v>
      </c>
      <c r="K151" s="125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7F8515D0-7EA5-412F-92B1-3F3238B46F78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9A0E33E1-B628-4D82-971D-244D6E9A2FAA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Y177"/>
  <sheetViews>
    <sheetView topLeftCell="C7" workbookViewId="0">
      <selection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7" t="s">
        <v>18</v>
      </c>
      <c r="I12" s="127" t="s">
        <v>19</v>
      </c>
      <c r="J12" s="127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2290.8240000000001</v>
      </c>
      <c r="H15" s="92">
        <f>H16+H17+H20+H23</f>
        <v>0</v>
      </c>
      <c r="I15" s="92">
        <f>I16+I17+I20+I23</f>
        <v>2290.8240000000001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2290.8240000000001</v>
      </c>
      <c r="H23" s="92">
        <f>SUM(H24:H26)</f>
        <v>0</v>
      </c>
      <c r="I23" s="92">
        <f>SUM(I24:I26)</f>
        <v>2290.8240000000001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2290.8240000000001</v>
      </c>
      <c r="H25" s="42"/>
      <c r="I25" s="42">
        <v>2290.8240000000001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2160.7539136353362</v>
      </c>
      <c r="H27" s="92">
        <f>H29+H30+H31</f>
        <v>0</v>
      </c>
      <c r="I27" s="92">
        <f>I28+I30+I31</f>
        <v>0</v>
      </c>
      <c r="J27" s="92">
        <f>J28+J29+J31</f>
        <v>2130.6529061175288</v>
      </c>
      <c r="K27" s="92">
        <f>K28+K29+K30</f>
        <v>30.101007517807489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2130.6529061175288</v>
      </c>
      <c r="H29" s="27"/>
      <c r="I29" s="109"/>
      <c r="J29" s="27">
        <v>2130.6529061175288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30.101007517807489</v>
      </c>
      <c r="H30" s="27"/>
      <c r="I30" s="27"/>
      <c r="J30" s="109"/>
      <c r="K30" s="27">
        <v>30.101007517807489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2097.154</v>
      </c>
      <c r="H33" s="92">
        <f>H34+H36+H39+H42</f>
        <v>0</v>
      </c>
      <c r="I33" s="92">
        <f>I34+I36+I39+I42</f>
        <v>148.13999999999999</v>
      </c>
      <c r="J33" s="92">
        <f>J34+J36+J39+J42</f>
        <v>1921.174</v>
      </c>
      <c r="K33" s="92">
        <f>K34+K36+K39+K42</f>
        <v>27.84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2097.154</v>
      </c>
      <c r="H34" s="27"/>
      <c r="I34" s="27">
        <v>148.13999999999999</v>
      </c>
      <c r="J34" s="27">
        <v>1921.174</v>
      </c>
      <c r="K34" s="27">
        <v>27.84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2160.7539136353362</v>
      </c>
      <c r="H43" s="27"/>
      <c r="I43" s="27">
        <v>2130.6529061175288</v>
      </c>
      <c r="J43" s="27">
        <v>30.101007517807489</v>
      </c>
      <c r="K43" s="27">
        <v>2.2204460492503131E-14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23.350999999999999</v>
      </c>
      <c r="H45" s="27"/>
      <c r="I45" s="27"/>
      <c r="J45" s="27">
        <v>23.350999999999999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170.31899999999999</v>
      </c>
      <c r="H46" s="27">
        <v>0</v>
      </c>
      <c r="I46" s="27">
        <v>12.031093882471195</v>
      </c>
      <c r="J46" s="27">
        <v>156.02689859972133</v>
      </c>
      <c r="K46" s="27">
        <v>2.2610075178074664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1.8755527428607803</v>
      </c>
      <c r="H47" s="27"/>
      <c r="I47" s="27"/>
      <c r="J47" s="27">
        <v>1.8755527428607803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177.91000520720331</v>
      </c>
      <c r="H48" s="27">
        <v>0</v>
      </c>
      <c r="I48" s="27">
        <v>12.567311781297461</v>
      </c>
      <c r="J48" s="27">
        <v>162.9809142981124</v>
      </c>
      <c r="K48" s="27">
        <v>2.3617791277934477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-7.5910052072033078</v>
      </c>
      <c r="H49" s="92">
        <f>H46-H48</f>
        <v>0</v>
      </c>
      <c r="I49" s="92">
        <f>I46-I48</f>
        <v>-0.53621789882626558</v>
      </c>
      <c r="J49" s="92">
        <f>J46-J48</f>
        <v>-6.9540156983910606</v>
      </c>
      <c r="K49" s="92">
        <f>K46-K48</f>
        <v>-0.10077160998598123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4.0402539682539684</v>
      </c>
      <c r="H52" s="92">
        <f>H53+H54+H57+H60</f>
        <v>0</v>
      </c>
      <c r="I52" s="92">
        <f>I53+I54+I57+I60</f>
        <v>4.0402539682539684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4.0402539682539684</v>
      </c>
      <c r="H60" s="92">
        <f>SUM(H61:H63)</f>
        <v>0</v>
      </c>
      <c r="I60" s="92">
        <f>SUM(I61:I63)</f>
        <v>4.0402539682539684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4.0402539682539684</v>
      </c>
      <c r="H62" s="42">
        <f>H25/6804*12</f>
        <v>0</v>
      </c>
      <c r="I62" s="42">
        <f>I25/6804*12</f>
        <v>4.0402539682539684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3.8108534632016515</v>
      </c>
      <c r="H64" s="92">
        <f>H66+H67+H68</f>
        <v>0</v>
      </c>
      <c r="I64" s="92">
        <f>I65+I67+I68</f>
        <v>0</v>
      </c>
      <c r="J64" s="92">
        <f>J65+J66+J68</f>
        <v>3.7577652665212149</v>
      </c>
      <c r="K64" s="92">
        <f>K65+K66+K67</f>
        <v>5.3088196680436489E-2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3.7577652665212149</v>
      </c>
      <c r="H66" s="42">
        <f t="shared" ref="H66:I68" si="1">H29/6804*12</f>
        <v>0</v>
      </c>
      <c r="I66" s="111"/>
      <c r="J66" s="42">
        <f>J29/6804*12</f>
        <v>3.7577652665212149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5.3088196680436489E-2</v>
      </c>
      <c r="H67" s="42">
        <f t="shared" si="1"/>
        <v>0</v>
      </c>
      <c r="I67" s="42">
        <f t="shared" si="1"/>
        <v>0</v>
      </c>
      <c r="J67" s="109"/>
      <c r="K67" s="42">
        <f>K30/6804*12</f>
        <v>5.3088196680436489E-2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3.6986843033509702</v>
      </c>
      <c r="H70" s="92">
        <f>H71+H73+H76+H79</f>
        <v>0</v>
      </c>
      <c r="I70" s="92">
        <f>I71+I73+I76+I79</f>
        <v>0.26126984126984121</v>
      </c>
      <c r="J70" s="92">
        <f>J71+J73+J76+J79</f>
        <v>3.3883139329805996</v>
      </c>
      <c r="K70" s="92">
        <f>K71+K73+K76+K79</f>
        <v>4.9100529100529103E-2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3.6986843033509702</v>
      </c>
      <c r="H71" s="42">
        <f>H34/6804*12</f>
        <v>0</v>
      </c>
      <c r="I71" s="42">
        <f t="shared" ref="I71:K75" si="2">I34/6804*12</f>
        <v>0.26126984126984121</v>
      </c>
      <c r="J71" s="42">
        <f t="shared" si="2"/>
        <v>3.3883139329805996</v>
      </c>
      <c r="K71" s="42">
        <f t="shared" si="2"/>
        <v>4.9100529100529103E-2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3.8108534632016515</v>
      </c>
      <c r="H80" s="42">
        <f t="shared" si="3"/>
        <v>0</v>
      </c>
      <c r="I80" s="42">
        <f t="shared" si="3"/>
        <v>3.7577652665212149</v>
      </c>
      <c r="J80" s="42">
        <f t="shared" si="3"/>
        <v>5.3088196680436489E-2</v>
      </c>
      <c r="K80" s="42">
        <f t="shared" si="3"/>
        <v>3.9161305983250669E-17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4.1183421516754845E-2</v>
      </c>
      <c r="H82" s="42">
        <f t="shared" si="3"/>
        <v>0</v>
      </c>
      <c r="I82" s="42">
        <f t="shared" si="3"/>
        <v>0</v>
      </c>
      <c r="J82" s="42">
        <f t="shared" si="3"/>
        <v>4.1183421516754845E-2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0.30038624338624342</v>
      </c>
      <c r="H83" s="42">
        <f t="shared" si="3"/>
        <v>0</v>
      </c>
      <c r="I83" s="42">
        <f t="shared" si="3"/>
        <v>2.1218860462912159E-2</v>
      </c>
      <c r="J83" s="42">
        <f t="shared" si="3"/>
        <v>0.27517971534342389</v>
      </c>
      <c r="K83" s="42">
        <f t="shared" si="3"/>
        <v>3.9876675799073481E-3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3.307853162011958E-3</v>
      </c>
      <c r="H84" s="42">
        <f t="shared" si="3"/>
        <v>0</v>
      </c>
      <c r="I84" s="42">
        <f t="shared" si="3"/>
        <v>0</v>
      </c>
      <c r="J84" s="42">
        <f t="shared" si="3"/>
        <v>3.307853162011958E-3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0.31377425962469724</v>
      </c>
      <c r="H85" s="42">
        <f t="shared" si="3"/>
        <v>0</v>
      </c>
      <c r="I85" s="42">
        <f t="shared" si="3"/>
        <v>2.2164571042852663E-2</v>
      </c>
      <c r="J85" s="42">
        <f t="shared" si="3"/>
        <v>0.28744429329473087</v>
      </c>
      <c r="K85" s="42">
        <f t="shared" si="3"/>
        <v>4.1653952871136641E-3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-1.3388016238453797E-2</v>
      </c>
      <c r="H86" s="92">
        <f>H83-H85</f>
        <v>0</v>
      </c>
      <c r="I86" s="92">
        <f>I83-I85</f>
        <v>-9.4571057994050425E-4</v>
      </c>
      <c r="J86" s="92">
        <f>J83-J85</f>
        <v>-1.2264577951306976E-2</v>
      </c>
      <c r="K86" s="92">
        <f>K83-K85</f>
        <v>-1.77727707206316E-4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2097.154</v>
      </c>
      <c r="H93" s="92">
        <f>SUM(H94:H95)</f>
        <v>0</v>
      </c>
      <c r="I93" s="92">
        <f>SUM(I94:I95)</f>
        <v>148.13999999999999</v>
      </c>
      <c r="J93" s="92">
        <f>SUM(J94:J95)</f>
        <v>1921.174</v>
      </c>
      <c r="K93" s="92">
        <f>SUM(K94:K95)</f>
        <v>27.84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2097.154</v>
      </c>
      <c r="H94" s="55">
        <f>H34</f>
        <v>0</v>
      </c>
      <c r="I94" s="55">
        <f>I34</f>
        <v>148.13999999999999</v>
      </c>
      <c r="J94" s="55">
        <f>J34</f>
        <v>1921.174</v>
      </c>
      <c r="K94" s="55">
        <f>K34</f>
        <v>27.84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1045.6135899999999</v>
      </c>
      <c r="H142" s="116">
        <f>SUM( H143:H144)</f>
        <v>0</v>
      </c>
      <c r="I142" s="116">
        <f>SUM( I143:I144)</f>
        <v>73.860668898230642</v>
      </c>
      <c r="J142" s="116">
        <f>SUM( J143:J144)</f>
        <v>957.87226076609522</v>
      </c>
      <c r="K142" s="116">
        <f>SUM( K143:K144)</f>
        <v>13.880660335673964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1045.6135899999999</v>
      </c>
      <c r="H144" s="116">
        <f>H145+H146</f>
        <v>0</v>
      </c>
      <c r="I144" s="116">
        <f>I145+I146</f>
        <v>73.860668898230642</v>
      </c>
      <c r="J144" s="116">
        <f>J145+J146</f>
        <v>957.87226076609522</v>
      </c>
      <c r="K144" s="116">
        <f>K145+K146</f>
        <v>13.880660335673964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39.573764318977041</v>
      </c>
      <c r="J145" s="62">
        <v>513.21781484910491</v>
      </c>
      <c r="K145" s="62">
        <v>7.4371108319179218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485.38490000000002</v>
      </c>
      <c r="H146" s="62">
        <v>0</v>
      </c>
      <c r="I146" s="62">
        <v>34.286904579253594</v>
      </c>
      <c r="J146" s="62">
        <v>444.65444591699037</v>
      </c>
      <c r="K146" s="64">
        <v>6.4435495037560422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IF([5]Титульный!G45="","",[5]Титульный!G45)</f>
        <v>Генеральный директор</v>
      </c>
      <c r="G148" s="143"/>
      <c r="H148" s="126"/>
      <c r="I148" s="143" t="str">
        <f>IF([5]Титульный!G44="","",[5]Титульный!G44)</f>
        <v>Архипенко Дмитрий Витальевич</v>
      </c>
      <c r="J148" s="143"/>
      <c r="K148" s="143"/>
      <c r="L148" s="126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IF([5]Титульный!G46="","",[5]Титульный!G46)</f>
        <v>(383)279-78-25</v>
      </c>
      <c r="G151" s="143"/>
      <c r="H151" s="143"/>
      <c r="I151" s="93"/>
      <c r="J151" s="120" t="s">
        <v>327</v>
      </c>
      <c r="K151" s="126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FEC6E17F-3FA5-4561-B42C-0E47DE0AF79C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3349E972-0CC3-4F54-98CF-7CE496B21B28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Y177"/>
  <sheetViews>
    <sheetView topLeftCell="C7" workbookViewId="0">
      <selection activeCell="C10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7" t="s">
        <v>18</v>
      </c>
      <c r="I12" s="127" t="s">
        <v>19</v>
      </c>
      <c r="J12" s="127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1999.8320000000001</v>
      </c>
      <c r="H15" s="92">
        <f>H16+H17+H20+H23</f>
        <v>0</v>
      </c>
      <c r="I15" s="92">
        <f>I16+I17+I20+I23</f>
        <v>1999.8320000000001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1999.8320000000001</v>
      </c>
      <c r="H23" s="92">
        <f>SUM(H24:H26)</f>
        <v>0</v>
      </c>
      <c r="I23" s="92">
        <f>SUM(I24:I26)</f>
        <v>1999.8320000000001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1999.8320000000001</v>
      </c>
      <c r="H25" s="42"/>
      <c r="I25" s="42">
        <v>1999.8320000000001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1847.9811884066089</v>
      </c>
      <c r="H27" s="92">
        <f>H29+H30+H31</f>
        <v>0</v>
      </c>
      <c r="I27" s="92">
        <f>I28+I30+I31</f>
        <v>0</v>
      </c>
      <c r="J27" s="92">
        <f>J28+J29+J31</f>
        <v>1818.1610897587598</v>
      </c>
      <c r="K27" s="92">
        <f>K28+K29+K30</f>
        <v>29.82009864784915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1818.1610897587598</v>
      </c>
      <c r="H29" s="27"/>
      <c r="I29" s="109"/>
      <c r="J29" s="27">
        <v>1818.1610897587598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29.82009864784915</v>
      </c>
      <c r="H30" s="27"/>
      <c r="I30" s="27"/>
      <c r="J30" s="109"/>
      <c r="K30" s="27">
        <v>29.82009864784915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1838.9960000000001</v>
      </c>
      <c r="H33" s="92">
        <f>H34+H36+H39+H42</f>
        <v>0</v>
      </c>
      <c r="I33" s="92">
        <f>I34+I36+I39+I42</f>
        <v>167.25</v>
      </c>
      <c r="J33" s="92">
        <f>J34+J36+J39+J42</f>
        <v>1644.2930000000001</v>
      </c>
      <c r="K33" s="92">
        <f>K34+K36+K39+K42</f>
        <v>27.452999999999999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1838.9960000000001</v>
      </c>
      <c r="H34" s="27"/>
      <c r="I34" s="27">
        <v>167.25</v>
      </c>
      <c r="J34" s="27">
        <v>1644.2930000000001</v>
      </c>
      <c r="K34" s="27">
        <v>27.452999999999999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1847.9811884066089</v>
      </c>
      <c r="H43" s="27"/>
      <c r="I43" s="27">
        <v>1818.1610897587598</v>
      </c>
      <c r="J43" s="27">
        <v>29.82009864784915</v>
      </c>
      <c r="K43" s="27">
        <v>-1.3322676295501878E-15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2.2709999999999999</v>
      </c>
      <c r="H45" s="27"/>
      <c r="I45" s="27"/>
      <c r="J45" s="27">
        <v>2.2709999999999999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158.565</v>
      </c>
      <c r="H46" s="27">
        <v>0</v>
      </c>
      <c r="I46" s="27">
        <v>14.420910241240326</v>
      </c>
      <c r="J46" s="27">
        <v>141.7769911109105</v>
      </c>
      <c r="K46" s="27">
        <v>2.367098647849152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0.19557245907301873</v>
      </c>
      <c r="H47" s="27"/>
      <c r="I47" s="27"/>
      <c r="J47" s="27">
        <v>0.19557245907301873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156.00942417010199</v>
      </c>
      <c r="H48" s="27">
        <v>0</v>
      </c>
      <c r="I48" s="27">
        <v>14.188489911043611</v>
      </c>
      <c r="J48" s="27">
        <v>139.49198589715775</v>
      </c>
      <c r="K48" s="27">
        <v>2.3289483619006295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2.5555758298979923</v>
      </c>
      <c r="H49" s="92">
        <f>H46-H48</f>
        <v>0</v>
      </c>
      <c r="I49" s="92">
        <f>I46-I48</f>
        <v>0.2324203301967156</v>
      </c>
      <c r="J49" s="92">
        <f>J46-J48</f>
        <v>2.2850052137527541</v>
      </c>
      <c r="K49" s="92">
        <f>K46-K48</f>
        <v>3.8150285948522544E-2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3.5270405643738978</v>
      </c>
      <c r="H52" s="92">
        <f>H53+H54+H57+H60</f>
        <v>0</v>
      </c>
      <c r="I52" s="92">
        <f>I53+I54+I57+I60</f>
        <v>3.5270405643738978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3.5270405643738978</v>
      </c>
      <c r="H60" s="92">
        <f>SUM(H61:H63)</f>
        <v>0</v>
      </c>
      <c r="I60" s="92">
        <f>SUM(I61:I63)</f>
        <v>3.5270405643738978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3.5270405643738978</v>
      </c>
      <c r="H62" s="42">
        <f>H25/6804*12</f>
        <v>0</v>
      </c>
      <c r="I62" s="42">
        <f>I25/6804*12</f>
        <v>3.5270405643738978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3.2592260818458705</v>
      </c>
      <c r="H64" s="92">
        <f>H66+H67+H68</f>
        <v>0</v>
      </c>
      <c r="I64" s="92">
        <f>I65+I67+I68</f>
        <v>0</v>
      </c>
      <c r="J64" s="92">
        <f>J65+J66+J68</f>
        <v>3.2066333152711808</v>
      </c>
      <c r="K64" s="92">
        <f>K65+K66+K67</f>
        <v>5.2592766574689864E-2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3.2066333152711808</v>
      </c>
      <c r="H66" s="42">
        <f t="shared" ref="H66:I68" si="1">H29/6804*12</f>
        <v>0</v>
      </c>
      <c r="I66" s="111"/>
      <c r="J66" s="42">
        <f>J29/6804*12</f>
        <v>3.2066333152711808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5.2592766574689864E-2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5.2592766574689864E-2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3.2433791887125225</v>
      </c>
      <c r="H70" s="92">
        <f>H71+H73+H76+H79</f>
        <v>0</v>
      </c>
      <c r="I70" s="92">
        <f>I71+I73+I76+I79</f>
        <v>0.29497354497354494</v>
      </c>
      <c r="J70" s="92">
        <f>J71+J73+J76+J79</f>
        <v>2.8999876543209879</v>
      </c>
      <c r="K70" s="92">
        <f>K71+K73+K76+K79</f>
        <v>4.8417989417989415E-2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3.2433791887125225</v>
      </c>
      <c r="H71" s="42">
        <f>H34/6804*12</f>
        <v>0</v>
      </c>
      <c r="I71" s="42">
        <f t="shared" ref="I71:K75" si="2">I34/6804*12</f>
        <v>0.29497354497354494</v>
      </c>
      <c r="J71" s="42">
        <f t="shared" si="2"/>
        <v>2.8999876543209879</v>
      </c>
      <c r="K71" s="42">
        <f t="shared" si="2"/>
        <v>4.8417989417989415E-2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3.2592260818458705</v>
      </c>
      <c r="H80" s="42">
        <f t="shared" si="3"/>
        <v>0</v>
      </c>
      <c r="I80" s="42">
        <f t="shared" si="3"/>
        <v>3.2066333152711808</v>
      </c>
      <c r="J80" s="42">
        <f t="shared" si="3"/>
        <v>5.2592766574689864E-2</v>
      </c>
      <c r="K80" s="42">
        <f t="shared" si="3"/>
        <v>-2.3496783589950402E-18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4.0052910052910048E-3</v>
      </c>
      <c r="H82" s="42">
        <f t="shared" si="3"/>
        <v>0</v>
      </c>
      <c r="I82" s="42">
        <f t="shared" si="3"/>
        <v>0</v>
      </c>
      <c r="J82" s="42">
        <f t="shared" si="3"/>
        <v>4.0052910052910048E-3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0.27965608465608466</v>
      </c>
      <c r="H83" s="42">
        <f t="shared" si="3"/>
        <v>0</v>
      </c>
      <c r="I83" s="42">
        <f t="shared" si="3"/>
        <v>2.543370412917165E-2</v>
      </c>
      <c r="J83" s="42">
        <f t="shared" si="3"/>
        <v>0.25004760337021253</v>
      </c>
      <c r="K83" s="42">
        <f t="shared" si="3"/>
        <v>4.1747771567004445E-3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3.4492497191008597E-4</v>
      </c>
      <c r="H84" s="42">
        <f t="shared" si="3"/>
        <v>0</v>
      </c>
      <c r="I84" s="42">
        <f t="shared" si="3"/>
        <v>0</v>
      </c>
      <c r="J84" s="42">
        <f t="shared" si="3"/>
        <v>3.4492497191008597E-4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0.27514889624356614</v>
      </c>
      <c r="H85" s="42">
        <f t="shared" si="3"/>
        <v>0</v>
      </c>
      <c r="I85" s="42">
        <f t="shared" si="3"/>
        <v>2.5023791730235646E-2</v>
      </c>
      <c r="J85" s="42">
        <f t="shared" si="3"/>
        <v>0.24601761181156567</v>
      </c>
      <c r="K85" s="42">
        <f t="shared" si="3"/>
        <v>4.1074927017647781E-3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4.507188412518532E-3</v>
      </c>
      <c r="H86" s="92">
        <f>H83-H85</f>
        <v>0</v>
      </c>
      <c r="I86" s="92">
        <f>I83-I85</f>
        <v>4.0991239893600415E-4</v>
      </c>
      <c r="J86" s="92">
        <f>J83-J85</f>
        <v>4.0299915586468615E-3</v>
      </c>
      <c r="K86" s="92">
        <f>K83-K85</f>
        <v>6.7284454935666316E-5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1838.9960000000001</v>
      </c>
      <c r="H93" s="92">
        <f>SUM(H94:H95)</f>
        <v>0</v>
      </c>
      <c r="I93" s="92">
        <f>SUM(I94:I95)</f>
        <v>167.25</v>
      </c>
      <c r="J93" s="92">
        <f>SUM(J94:J95)</f>
        <v>1644.2930000000001</v>
      </c>
      <c r="K93" s="92">
        <f>SUM(K94:K95)</f>
        <v>27.452999999999999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1838.9960000000001</v>
      </c>
      <c r="H94" s="55">
        <f>H34</f>
        <v>0</v>
      </c>
      <c r="I94" s="55">
        <f>I34</f>
        <v>167.25</v>
      </c>
      <c r="J94" s="55">
        <f>J34</f>
        <v>1644.2930000000001</v>
      </c>
      <c r="K94" s="55">
        <f>K34</f>
        <v>27.452999999999999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985.86301000000003</v>
      </c>
      <c r="H142" s="116">
        <f>SUM( H143:H144)</f>
        <v>0</v>
      </c>
      <c r="I142" s="116">
        <f>SUM( I143:I144)</f>
        <v>89.660656370378177</v>
      </c>
      <c r="J142" s="116">
        <f>SUM( J143:J144)</f>
        <v>881.48513988172351</v>
      </c>
      <c r="K142" s="116">
        <f>SUM( K143:K144)</f>
        <v>14.717213747898308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985.86301000000003</v>
      </c>
      <c r="H144" s="116">
        <f>H145+H146</f>
        <v>0</v>
      </c>
      <c r="I144" s="116">
        <f>I145+I146</f>
        <v>89.660656370378177</v>
      </c>
      <c r="J144" s="116">
        <f>J145+J146</f>
        <v>881.48513988172351</v>
      </c>
      <c r="K144" s="116">
        <f>K145+K146</f>
        <v>14.717213747898308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560.22869000000003</v>
      </c>
      <c r="H145" s="62">
        <v>0</v>
      </c>
      <c r="I145" s="62">
        <v>50.950762482626381</v>
      </c>
      <c r="J145" s="62">
        <v>500.914691150046</v>
      </c>
      <c r="K145" s="62">
        <v>8.3632363673276053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425.63432</v>
      </c>
      <c r="H146" s="62">
        <v>0</v>
      </c>
      <c r="I146" s="62">
        <v>38.70989388775179</v>
      </c>
      <c r="J146" s="62">
        <v>380.57044873167752</v>
      </c>
      <c r="K146" s="64">
        <v>6.3539773805707025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IF([6]Титульный!G45="","",[6]Титульный!G45)</f>
        <v>Генеральный директор</v>
      </c>
      <c r="G148" s="143"/>
      <c r="H148" s="126"/>
      <c r="I148" s="143" t="str">
        <f>IF([6]Титульный!G44="","",[6]Титульный!G44)</f>
        <v>Архипенко Дмитрий Витальевич</v>
      </c>
      <c r="J148" s="143"/>
      <c r="K148" s="143"/>
      <c r="L148" s="126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IF([6]Титульный!G46="","",[6]Титульный!G46)</f>
        <v>(383)279-78-25</v>
      </c>
      <c r="G151" s="143"/>
      <c r="H151" s="143"/>
      <c r="I151" s="93"/>
      <c r="J151" s="120" t="s">
        <v>327</v>
      </c>
      <c r="K151" s="126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26C194B7-561F-4FE7-B74B-320E50248CC4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9F10E88-351B-4DF7-97B9-AA5944968760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7" t="s">
        <v>18</v>
      </c>
      <c r="I12" s="127" t="s">
        <v>19</v>
      </c>
      <c r="J12" s="127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1932.7719999999999</v>
      </c>
      <c r="H15" s="92">
        <f>H16+H17+H20+H23</f>
        <v>0</v>
      </c>
      <c r="I15" s="92">
        <f>I16+I17+I20+I23</f>
        <v>1932.7719999999999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1932.7719999999999</v>
      </c>
      <c r="H23" s="92">
        <f>SUM(H24:H26)</f>
        <v>0</v>
      </c>
      <c r="I23" s="92">
        <f>SUM(I24:I26)</f>
        <v>1932.7719999999999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1932.7719999999999</v>
      </c>
      <c r="H25" s="42"/>
      <c r="I25" s="42">
        <v>1932.7719999999999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1764.0823222869242</v>
      </c>
      <c r="H27" s="92">
        <f>H29+H30+H31</f>
        <v>0</v>
      </c>
      <c r="I27" s="92">
        <f>I28+I30+I31</f>
        <v>0</v>
      </c>
      <c r="J27" s="92">
        <f>J28+J29+J31</f>
        <v>1733.9197823220552</v>
      </c>
      <c r="K27" s="92">
        <f>K28+K29+K30</f>
        <v>30.162539964869094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1733.9197823220552</v>
      </c>
      <c r="H29" s="27"/>
      <c r="I29" s="109"/>
      <c r="J29" s="27">
        <v>1733.9197823220552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30.162539964869094</v>
      </c>
      <c r="H30" s="27"/>
      <c r="I30" s="27"/>
      <c r="J30" s="109"/>
      <c r="K30" s="27">
        <v>30.162539964869094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1788.183</v>
      </c>
      <c r="H33" s="92">
        <f>H34+H36+H39+H42</f>
        <v>0</v>
      </c>
      <c r="I33" s="92">
        <f>I34+I36+I39+I42</f>
        <v>184.114</v>
      </c>
      <c r="J33" s="92">
        <f>J34+J36+J39+J42</f>
        <v>1576.1420000000001</v>
      </c>
      <c r="K33" s="92">
        <f>K34+K36+K39+K42</f>
        <v>27.927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1788.183</v>
      </c>
      <c r="H34" s="27"/>
      <c r="I34" s="27">
        <v>184.114</v>
      </c>
      <c r="J34" s="27">
        <v>1576.1420000000001</v>
      </c>
      <c r="K34" s="27">
        <v>27.927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1764.082322286924</v>
      </c>
      <c r="H43" s="27"/>
      <c r="I43" s="27">
        <v>1733.9197823220552</v>
      </c>
      <c r="J43" s="27">
        <v>30.162539964869094</v>
      </c>
      <c r="K43" s="27">
        <v>-2.7355895326763857E-13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1.446</v>
      </c>
      <c r="H45" s="27"/>
      <c r="I45" s="27"/>
      <c r="J45" s="27">
        <v>1.446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143.143</v>
      </c>
      <c r="H46" s="27">
        <v>0</v>
      </c>
      <c r="I46" s="27">
        <v>14.738217677944597</v>
      </c>
      <c r="J46" s="27">
        <v>126.16924235718605</v>
      </c>
      <c r="K46" s="27">
        <v>2.2355399648693677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0.11565792574885632</v>
      </c>
      <c r="H47" s="27"/>
      <c r="I47" s="27"/>
      <c r="J47" s="27">
        <v>0.11565792574885632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151.69875309177698</v>
      </c>
      <c r="H48" s="27">
        <v>0</v>
      </c>
      <c r="I48" s="27">
        <v>15.619130830982861</v>
      </c>
      <c r="J48" s="27">
        <v>133.71046257322629</v>
      </c>
      <c r="K48" s="27">
        <v>2.3691596875678025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-8.5557530917769427</v>
      </c>
      <c r="H49" s="92">
        <f>H46-H48</f>
        <v>0</v>
      </c>
      <c r="I49" s="92">
        <f>I46-I48</f>
        <v>-0.88091315303826434</v>
      </c>
      <c r="J49" s="92">
        <f>J46-J48</f>
        <v>-7.5412202160402444</v>
      </c>
      <c r="K49" s="92">
        <f>K46-K48</f>
        <v>-0.13361972269843481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3.4087689594356263</v>
      </c>
      <c r="H52" s="92">
        <f>H53+H54+H57+H60</f>
        <v>0</v>
      </c>
      <c r="I52" s="92">
        <f>I53+I54+I57+I60</f>
        <v>3.4087689594356263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3.4087689594356263</v>
      </c>
      <c r="H60" s="92">
        <f>SUM(H61:H63)</f>
        <v>0</v>
      </c>
      <c r="I60" s="92">
        <f>SUM(I61:I63)</f>
        <v>3.4087689594356263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3.4087689594356263</v>
      </c>
      <c r="H62" s="42">
        <f>H25/6804*12</f>
        <v>0</v>
      </c>
      <c r="I62" s="42">
        <f>I25/6804*12</f>
        <v>3.4087689594356263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3.1112563003296723</v>
      </c>
      <c r="H64" s="92">
        <f>H66+H67+H68</f>
        <v>0</v>
      </c>
      <c r="I64" s="92">
        <f>I65+I67+I68</f>
        <v>0</v>
      </c>
      <c r="J64" s="92">
        <f>J65+J66+J68</f>
        <v>3.0580595808149118</v>
      </c>
      <c r="K64" s="92">
        <f>K65+K66+K67</f>
        <v>5.3196719514760307E-2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3.0580595808149118</v>
      </c>
      <c r="H66" s="42">
        <f t="shared" ref="H66:I68" si="1">H29/6804*12</f>
        <v>0</v>
      </c>
      <c r="I66" s="111"/>
      <c r="J66" s="42">
        <f>J29/6804*12</f>
        <v>3.0580595808149118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5.3196719514760307E-2</v>
      </c>
      <c r="H67" s="42">
        <f t="shared" si="1"/>
        <v>0</v>
      </c>
      <c r="I67" s="42">
        <f t="shared" si="1"/>
        <v>0</v>
      </c>
      <c r="J67" s="109"/>
      <c r="K67" s="42">
        <f>K30/6804*12</f>
        <v>5.3196719514760307E-2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3.1537619047619052</v>
      </c>
      <c r="H70" s="92">
        <f>H71+H73+H76+H79</f>
        <v>0</v>
      </c>
      <c r="I70" s="92">
        <f>I71+I73+I76+I79</f>
        <v>0.32471604938271609</v>
      </c>
      <c r="J70" s="92">
        <f>J71+J73+J76+J79</f>
        <v>2.7797918871252207</v>
      </c>
      <c r="K70" s="92">
        <f>K71+K73+K76+K79</f>
        <v>4.9253968253968258E-2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3.1537619047619052</v>
      </c>
      <c r="H71" s="42">
        <f>H34/6804*12</f>
        <v>0</v>
      </c>
      <c r="I71" s="42">
        <f t="shared" ref="I71:K75" si="2">I34/6804*12</f>
        <v>0.32471604938271609</v>
      </c>
      <c r="J71" s="42">
        <f t="shared" si="2"/>
        <v>2.7797918871252207</v>
      </c>
      <c r="K71" s="42">
        <f t="shared" si="2"/>
        <v>4.9253968253968258E-2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3.1112563003296718</v>
      </c>
      <c r="H80" s="42">
        <f t="shared" si="3"/>
        <v>0</v>
      </c>
      <c r="I80" s="42">
        <f t="shared" si="3"/>
        <v>3.0580595808149118</v>
      </c>
      <c r="J80" s="42">
        <f t="shared" si="3"/>
        <v>5.3196719514760307E-2</v>
      </c>
      <c r="K80" s="42">
        <f t="shared" si="3"/>
        <v>-4.8246728971364825E-16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2.5502645502645501E-3</v>
      </c>
      <c r="H82" s="42">
        <f t="shared" si="3"/>
        <v>0</v>
      </c>
      <c r="I82" s="42">
        <f t="shared" si="3"/>
        <v>0</v>
      </c>
      <c r="J82" s="42">
        <f t="shared" si="3"/>
        <v>2.5502645502645501E-3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0.25245679012345679</v>
      </c>
      <c r="H83" s="42">
        <f t="shared" si="3"/>
        <v>0</v>
      </c>
      <c r="I83" s="42">
        <f t="shared" si="3"/>
        <v>2.5993329237997527E-2</v>
      </c>
      <c r="J83" s="42">
        <f t="shared" si="3"/>
        <v>0.22252070962466675</v>
      </c>
      <c r="K83" s="42">
        <f t="shared" si="3"/>
        <v>3.9427512607925356E-3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2.0398223236129862E-4</v>
      </c>
      <c r="H84" s="42">
        <f t="shared" si="3"/>
        <v>0</v>
      </c>
      <c r="I84" s="42">
        <f t="shared" si="3"/>
        <v>0</v>
      </c>
      <c r="J84" s="42">
        <f t="shared" si="3"/>
        <v>2.0398223236129862E-4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0.26754630174916572</v>
      </c>
      <c r="H85" s="42">
        <f t="shared" si="3"/>
        <v>0</v>
      </c>
      <c r="I85" s="42">
        <f t="shared" si="3"/>
        <v>2.7546967955878063E-2</v>
      </c>
      <c r="J85" s="42">
        <f t="shared" si="3"/>
        <v>0.23582092164590174</v>
      </c>
      <c r="K85" s="42">
        <f t="shared" si="3"/>
        <v>4.1784121473858946E-3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-1.5089511625708887E-2</v>
      </c>
      <c r="H86" s="92">
        <f>H83-H85</f>
        <v>0</v>
      </c>
      <c r="I86" s="92">
        <f>I83-I85</f>
        <v>-1.5536387178805358E-3</v>
      </c>
      <c r="J86" s="92">
        <f>J83-J85</f>
        <v>-1.3300212021234992E-2</v>
      </c>
      <c r="K86" s="92">
        <f>K83-K85</f>
        <v>-2.3566088659335901E-4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1788.183</v>
      </c>
      <c r="H93" s="92">
        <f>SUM(H94:H95)</f>
        <v>0</v>
      </c>
      <c r="I93" s="92">
        <f>SUM(I94:I95)</f>
        <v>184.114</v>
      </c>
      <c r="J93" s="92">
        <f>SUM(J94:J95)</f>
        <v>1576.1420000000001</v>
      </c>
      <c r="K93" s="92">
        <f>SUM(K94:K95)</f>
        <v>27.927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1788.183</v>
      </c>
      <c r="H94" s="55">
        <f>H34</f>
        <v>0</v>
      </c>
      <c r="I94" s="55">
        <f>I34</f>
        <v>184.114</v>
      </c>
      <c r="J94" s="55">
        <f>J34</f>
        <v>1576.1420000000001</v>
      </c>
      <c r="K94" s="55">
        <f>K34</f>
        <v>27.927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974.10250999999994</v>
      </c>
      <c r="H142" s="116">
        <f>SUM( H143:H144)</f>
        <v>0</v>
      </c>
      <c r="I142" s="116">
        <f>SUM( I143:I144)</f>
        <v>100.29505342917363</v>
      </c>
      <c r="J142" s="116">
        <f>SUM( J143:J144)</f>
        <v>858.59438229555917</v>
      </c>
      <c r="K142" s="116">
        <f>SUM( K143:K144)</f>
        <v>15.213074275267129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974.10250999999994</v>
      </c>
      <c r="H144" s="116">
        <f>H145+H146</f>
        <v>0</v>
      </c>
      <c r="I144" s="116">
        <f>I145+I146</f>
        <v>100.29505342917363</v>
      </c>
      <c r="J144" s="116">
        <f>J145+J146</f>
        <v>858.59438229555917</v>
      </c>
      <c r="K144" s="116">
        <f>K145+K146</f>
        <v>15.213074275267129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560.22868999999992</v>
      </c>
      <c r="H145" s="62">
        <v>0</v>
      </c>
      <c r="I145" s="62">
        <v>57.681985026510141</v>
      </c>
      <c r="J145" s="62">
        <v>493.797317116861</v>
      </c>
      <c r="K145" s="62">
        <v>8.7493878566287666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413.87382000000002</v>
      </c>
      <c r="H146" s="62">
        <v>0</v>
      </c>
      <c r="I146" s="62">
        <v>42.613068402663487</v>
      </c>
      <c r="J146" s="62">
        <v>364.79706517869818</v>
      </c>
      <c r="K146" s="64">
        <v>6.4636864186383614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IF([7]Титульный!G45="","",[7]Титульный!G45)</f>
        <v>Генеральный директор</v>
      </c>
      <c r="G148" s="143"/>
      <c r="H148" s="126"/>
      <c r="I148" s="143" t="str">
        <f>IF([7]Титульный!G44="","",[7]Титульный!G44)</f>
        <v>Архипенко Дмитрий Витальевич</v>
      </c>
      <c r="J148" s="143"/>
      <c r="K148" s="143"/>
      <c r="L148" s="126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IF([7]Титульный!G46="","",[7]Титульный!G46)</f>
        <v>(383)279-78-25</v>
      </c>
      <c r="G151" s="143"/>
      <c r="H151" s="143"/>
      <c r="I151" s="93"/>
      <c r="J151" s="120" t="s">
        <v>327</v>
      </c>
      <c r="K151" s="126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E2A5D516-5835-4EC6-BB92-3A096ACC6C6D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2E8A5BDB-D177-4BDB-B719-7076452D9C8E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8" t="s">
        <v>18</v>
      </c>
      <c r="I12" s="128" t="s">
        <v>19</v>
      </c>
      <c r="J12" s="128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1842.2639999999999</v>
      </c>
      <c r="H15" s="92">
        <f>H16+H17+H20+H23</f>
        <v>0</v>
      </c>
      <c r="I15" s="92">
        <f>I16+I17+I20+I23</f>
        <v>1842.2639999999999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1842.2639999999999</v>
      </c>
      <c r="H23" s="92">
        <f>SUM(H24:H26)</f>
        <v>0</v>
      </c>
      <c r="I23" s="92">
        <f>SUM(I24:I26)</f>
        <v>1842.2639999999999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1842.2639999999999</v>
      </c>
      <c r="H25" s="42"/>
      <c r="I25" s="42">
        <v>1842.2639999999999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1704.6981793928956</v>
      </c>
      <c r="H27" s="92">
        <f>H29+H30+H31</f>
        <v>0</v>
      </c>
      <c r="I27" s="92">
        <f>I28+I30+I31</f>
        <v>0</v>
      </c>
      <c r="J27" s="92">
        <f>J28+J29+J31</f>
        <v>1675.2002230938585</v>
      </c>
      <c r="K27" s="92">
        <f>K28+K29+K30</f>
        <v>29.497956299036989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1675.2002230938585</v>
      </c>
      <c r="H29" s="27"/>
      <c r="I29" s="109"/>
      <c r="J29" s="27">
        <v>1675.2002230938585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29.497956299036989</v>
      </c>
      <c r="H30" s="27"/>
      <c r="I30" s="27"/>
      <c r="J30" s="109"/>
      <c r="K30" s="27">
        <v>29.497956299036989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1646.9660000000001</v>
      </c>
      <c r="H33" s="92">
        <f>H34+H36+H39+H42</f>
        <v>0</v>
      </c>
      <c r="I33" s="92">
        <f>I34+I36+I39+I42</f>
        <v>149.422</v>
      </c>
      <c r="J33" s="92">
        <f>J34+J36+J39+J42</f>
        <v>1471.1610000000001</v>
      </c>
      <c r="K33" s="92">
        <f>K34+K36+K39+K42</f>
        <v>26.382999999999999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1646.9660000000001</v>
      </c>
      <c r="H34" s="27"/>
      <c r="I34" s="27">
        <v>149.422</v>
      </c>
      <c r="J34" s="27">
        <v>1471.1610000000001</v>
      </c>
      <c r="K34" s="27">
        <v>26.382999999999999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1704.6981793928953</v>
      </c>
      <c r="H43" s="27"/>
      <c r="I43" s="27">
        <v>1675.2002230938585</v>
      </c>
      <c r="J43" s="27">
        <v>29.497956299036989</v>
      </c>
      <c r="K43" s="27">
        <v>-1.4832579608992091E-13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0.84599999999999997</v>
      </c>
      <c r="H45" s="27"/>
      <c r="I45" s="27"/>
      <c r="J45" s="27">
        <v>0.84599999999999997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194.452</v>
      </c>
      <c r="H46" s="27">
        <v>0</v>
      </c>
      <c r="I46" s="27">
        <v>17.641776906141352</v>
      </c>
      <c r="J46" s="27">
        <v>173.69526679482149</v>
      </c>
      <c r="K46" s="27">
        <v>3.1149562990371384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9.9833228547916888E-2</v>
      </c>
      <c r="H47" s="27"/>
      <c r="I47" s="27"/>
      <c r="J47" s="27">
        <v>9.9833228547916888E-2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139.71874723367327</v>
      </c>
      <c r="H48" s="27">
        <v>0</v>
      </c>
      <c r="I48" s="27">
        <v>12.676068995443698</v>
      </c>
      <c r="J48" s="27">
        <v>124.80450227815146</v>
      </c>
      <c r="K48" s="27">
        <v>2.2381759600781082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54.733252766326714</v>
      </c>
      <c r="H49" s="92">
        <f>H46-H48</f>
        <v>0</v>
      </c>
      <c r="I49" s="92">
        <f>I46-I48</f>
        <v>4.9657079106976543</v>
      </c>
      <c r="J49" s="92">
        <f>J46-J48</f>
        <v>48.890764516670032</v>
      </c>
      <c r="K49" s="92">
        <f>K46-K48</f>
        <v>0.87678033895903029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0</v>
      </c>
      <c r="H50" s="92">
        <f>(H15+H27+H32)-(H33+H43+H44+H45+H46)</f>
        <v>0</v>
      </c>
      <c r="I50" s="92">
        <f>(I15+I27+I32)-(I33+I43+I44+I45+I46)</f>
        <v>0</v>
      </c>
      <c r="J50" s="92">
        <f>(J15+J27+J32)-(J33+J43+J44+J45+J46)</f>
        <v>0</v>
      </c>
      <c r="K50" s="92">
        <f>(K15+K27+K32)-(K33+K43+K44+K45+K46)</f>
        <v>0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3.2491428571428571</v>
      </c>
      <c r="H52" s="92">
        <f>H53+H54+H57+H60</f>
        <v>0</v>
      </c>
      <c r="I52" s="92">
        <f>I53+I54+I57+I60</f>
        <v>3.2491428571428571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3.2491428571428571</v>
      </c>
      <c r="H60" s="92">
        <f>SUM(H61:H63)</f>
        <v>0</v>
      </c>
      <c r="I60" s="92">
        <f>SUM(I61:I63)</f>
        <v>3.2491428571428571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3.2491428571428571</v>
      </c>
      <c r="H62" s="42">
        <f>H25/6804*12</f>
        <v>0</v>
      </c>
      <c r="I62" s="42">
        <f>I25/6804*12</f>
        <v>3.2491428571428571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3.0065223622449659</v>
      </c>
      <c r="H64" s="92">
        <f>H66+H67+H68</f>
        <v>0</v>
      </c>
      <c r="I64" s="92">
        <f>I65+I67+I68</f>
        <v>0</v>
      </c>
      <c r="J64" s="92">
        <f>J65+J66+J68</f>
        <v>2.95449774796095</v>
      </c>
      <c r="K64" s="92">
        <f>K65+K66+K67</f>
        <v>5.2024614284015849E-2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2.95449774796095</v>
      </c>
      <c r="H66" s="42">
        <f t="shared" ref="H66:I68" si="1">H29/6804*12</f>
        <v>0</v>
      </c>
      <c r="I66" s="111"/>
      <c r="J66" s="42">
        <f>J29/6804*12</f>
        <v>2.95449774796095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5.2024614284015849E-2</v>
      </c>
      <c r="H67" s="42">
        <f t="shared" si="1"/>
        <v>0</v>
      </c>
      <c r="I67" s="42">
        <f t="shared" si="1"/>
        <v>0</v>
      </c>
      <c r="J67" s="109"/>
      <c r="K67" s="42">
        <f>K30/6804*12</f>
        <v>5.2024614284015849E-2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2.9047019400352734</v>
      </c>
      <c r="H70" s="92">
        <f>H71+H73+H76+H79</f>
        <v>0</v>
      </c>
      <c r="I70" s="92">
        <f>I71+I73+I76+I79</f>
        <v>0.26353086419753086</v>
      </c>
      <c r="J70" s="92">
        <f>J71+J73+J76+J79</f>
        <v>2.5946402116402116</v>
      </c>
      <c r="K70" s="92">
        <f>K71+K73+K76+K79</f>
        <v>4.6530864197530865E-2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2.9047019400352734</v>
      </c>
      <c r="H71" s="42">
        <f>H34/6804*12</f>
        <v>0</v>
      </c>
      <c r="I71" s="42">
        <f t="shared" ref="I71:K75" si="2">I34/6804*12</f>
        <v>0.26353086419753086</v>
      </c>
      <c r="J71" s="42">
        <f t="shared" si="2"/>
        <v>2.5946402116402116</v>
      </c>
      <c r="K71" s="42">
        <f t="shared" si="2"/>
        <v>4.6530864197530865E-2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3.0065223622449655</v>
      </c>
      <c r="H80" s="42">
        <f t="shared" si="3"/>
        <v>0</v>
      </c>
      <c r="I80" s="42">
        <f t="shared" si="3"/>
        <v>2.95449774796095</v>
      </c>
      <c r="J80" s="42">
        <f t="shared" si="3"/>
        <v>5.2024614284015849E-2</v>
      </c>
      <c r="K80" s="42">
        <f t="shared" si="3"/>
        <v>-2.6159752396811447E-16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1.492063492063492E-3</v>
      </c>
      <c r="H82" s="42">
        <f t="shared" si="3"/>
        <v>0</v>
      </c>
      <c r="I82" s="42">
        <f t="shared" si="3"/>
        <v>0</v>
      </c>
      <c r="J82" s="42">
        <f t="shared" si="3"/>
        <v>1.492063492063492E-3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0.34294885361552019</v>
      </c>
      <c r="H83" s="42">
        <f t="shared" si="3"/>
        <v>0</v>
      </c>
      <c r="I83" s="42">
        <f t="shared" si="3"/>
        <v>3.1114244984376285E-2</v>
      </c>
      <c r="J83" s="42">
        <f t="shared" si="3"/>
        <v>0.3063408585446587</v>
      </c>
      <c r="K83" s="42">
        <f t="shared" si="3"/>
        <v>5.4937500864852534E-3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1.7607271348838956E-4</v>
      </c>
      <c r="H84" s="42">
        <f t="shared" si="3"/>
        <v>0</v>
      </c>
      <c r="I84" s="42">
        <f t="shared" si="3"/>
        <v>0</v>
      </c>
      <c r="J84" s="42">
        <f t="shared" si="3"/>
        <v>1.7607271348838956E-4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0.24641754362199872</v>
      </c>
      <c r="H85" s="42">
        <f t="shared" si="3"/>
        <v>0</v>
      </c>
      <c r="I85" s="42">
        <f t="shared" si="3"/>
        <v>2.2356382708013579E-2</v>
      </c>
      <c r="J85" s="42">
        <f t="shared" si="3"/>
        <v>0.22011376063166044</v>
      </c>
      <c r="K85" s="42">
        <f t="shared" si="3"/>
        <v>3.9474002823247055E-3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9.6531309993521511E-2</v>
      </c>
      <c r="H86" s="92">
        <f>H83-H85</f>
        <v>0</v>
      </c>
      <c r="I86" s="92">
        <f>I83-I85</f>
        <v>8.7578622763627052E-3</v>
      </c>
      <c r="J86" s="92">
        <f>J83-J85</f>
        <v>8.6227097912998263E-2</v>
      </c>
      <c r="K86" s="92">
        <f>K83-K85</f>
        <v>1.5463498041605479E-3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</v>
      </c>
      <c r="H87" s="92">
        <f>(H52+H64+H69)-(H70+H80+H81+H82+H83)</f>
        <v>0</v>
      </c>
      <c r="I87" s="92">
        <f>(I52+I64+I69)-(I70+I80+I81+I82+I83)</f>
        <v>0</v>
      </c>
      <c r="J87" s="92">
        <f>(J52+J64+J69)-(J70+J80+J81+J82+J83)</f>
        <v>0</v>
      </c>
      <c r="K87" s="92">
        <f>(K52+K64+K69)-(K70+K80+K81+K82+K83)</f>
        <v>0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1646.9660000000001</v>
      </c>
      <c r="H93" s="92">
        <f>SUM(H94:H95)</f>
        <v>0</v>
      </c>
      <c r="I93" s="92">
        <f>SUM(I94:I95)</f>
        <v>149.422</v>
      </c>
      <c r="J93" s="92">
        <f>SUM(J94:J95)</f>
        <v>1471.1610000000001</v>
      </c>
      <c r="K93" s="92">
        <f>SUM(K94:K95)</f>
        <v>26.382999999999999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1646.9660000000001</v>
      </c>
      <c r="H94" s="55">
        <f>H34</f>
        <v>0</v>
      </c>
      <c r="I94" s="55">
        <f>I34</f>
        <v>149.422</v>
      </c>
      <c r="J94" s="55">
        <f>J34</f>
        <v>1471.1610000000001</v>
      </c>
      <c r="K94" s="55">
        <f>K34</f>
        <v>26.382999999999999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955.9774799999999</v>
      </c>
      <c r="H142" s="116">
        <f>SUM( H143:H144)</f>
        <v>0</v>
      </c>
      <c r="I142" s="116">
        <f>SUM( I143:I144)</f>
        <v>86.731642921930373</v>
      </c>
      <c r="J142" s="116">
        <f>SUM( J143:J144)</f>
        <v>853.93188775862995</v>
      </c>
      <c r="K142" s="116">
        <f>SUM( K143:K144)</f>
        <v>15.313949319439498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955.9774799999999</v>
      </c>
      <c r="H144" s="116">
        <f>H145+H146</f>
        <v>0</v>
      </c>
      <c r="I144" s="116">
        <f>I145+I146</f>
        <v>86.731642921930373</v>
      </c>
      <c r="J144" s="116">
        <f>J145+J146</f>
        <v>853.93188775862995</v>
      </c>
      <c r="K144" s="116">
        <f>K145+K146</f>
        <v>15.313949319439498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574.78823999999986</v>
      </c>
      <c r="H145" s="62">
        <v>0</v>
      </c>
      <c r="I145" s="62">
        <v>52.148015440075866</v>
      </c>
      <c r="J145" s="62">
        <v>513.43260391935223</v>
      </c>
      <c r="K145" s="62">
        <v>9.2076206405718128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381.18923999999998</v>
      </c>
      <c r="H146" s="62">
        <v>0</v>
      </c>
      <c r="I146" s="62">
        <v>34.583627481854506</v>
      </c>
      <c r="J146" s="62">
        <v>340.49928383927778</v>
      </c>
      <c r="K146" s="64">
        <v>6.106328678867686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IF([8]Титульный!G45="","",[8]Титульный!G45)</f>
        <v>Генеральный директор</v>
      </c>
      <c r="G148" s="143"/>
      <c r="H148" s="129"/>
      <c r="I148" s="143" t="str">
        <f>IF([8]Титульный!G44="","",[8]Титульный!G44)</f>
        <v>Архипенко Дмитрий Витальевич</v>
      </c>
      <c r="J148" s="143"/>
      <c r="K148" s="143"/>
      <c r="L148" s="129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IF([8]Титульный!G46="","",[8]Титульный!G46)</f>
        <v>(383)279-78-25</v>
      </c>
      <c r="G151" s="143"/>
      <c r="H151" s="143"/>
      <c r="I151" s="93"/>
      <c r="J151" s="120" t="s">
        <v>327</v>
      </c>
      <c r="K151" s="129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5639C694-4AEB-4E77-9896-F8573727616A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E5DDD929-3A4F-4F53-8A28-D59E4A73CC55}">
      <formula1>-9.99999999999999E+23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Y177"/>
  <sheetViews>
    <sheetView topLeftCell="C7" workbookViewId="0">
      <selection activeCell="C7" sqref="A1:XFD1048576"/>
    </sheetView>
  </sheetViews>
  <sheetFormatPr defaultRowHeight="11.25" x14ac:dyDescent="0.25"/>
  <cols>
    <col min="1" max="2" width="9.140625" style="77" hidden="1" customWidth="1"/>
    <col min="3" max="3" width="4.140625" style="77" customWidth="1"/>
    <col min="4" max="4" width="9.140625" style="77" customWidth="1"/>
    <col min="5" max="5" width="65.42578125" style="77" customWidth="1"/>
    <col min="6" max="6" width="6.7109375" style="77" customWidth="1"/>
    <col min="7" max="11" width="15.7109375" style="77" customWidth="1"/>
    <col min="12" max="12" width="6.7109375" style="77" customWidth="1"/>
    <col min="13" max="16" width="15.7109375" style="77" customWidth="1"/>
    <col min="17" max="35" width="11.7109375" style="77" customWidth="1"/>
    <col min="36" max="16384" width="9.140625" style="77"/>
  </cols>
  <sheetData>
    <row r="1" spans="1:77" hidden="1" x14ac:dyDescent="0.25">
      <c r="S1" s="78"/>
      <c r="T1" s="78"/>
      <c r="U1" s="78"/>
      <c r="V1" s="78"/>
      <c r="Y1" s="78"/>
      <c r="AN1" s="78"/>
      <c r="AO1" s="78"/>
      <c r="AP1" s="78"/>
      <c r="BC1" s="78"/>
      <c r="BF1" s="78"/>
      <c r="BI1" s="78"/>
      <c r="BJ1" s="78"/>
      <c r="BX1" s="78"/>
      <c r="BY1" s="78"/>
    </row>
    <row r="2" spans="1:77" hidden="1" x14ac:dyDescent="0.25"/>
    <row r="3" spans="1:77" hidden="1" x14ac:dyDescent="0.25"/>
    <row r="4" spans="1:77" hidden="1" x14ac:dyDescent="0.25">
      <c r="F4" s="79"/>
      <c r="G4" s="79"/>
      <c r="H4" s="79"/>
      <c r="I4" s="79"/>
      <c r="J4" s="79"/>
      <c r="K4" s="79"/>
      <c r="M4" s="79"/>
      <c r="N4" s="79"/>
      <c r="O4" s="79"/>
      <c r="P4" s="79"/>
      <c r="Q4" s="79"/>
    </row>
    <row r="5" spans="1:77" hidden="1" x14ac:dyDescent="0.25">
      <c r="A5" s="80"/>
      <c r="F5" s="77" t="s">
        <v>0</v>
      </c>
      <c r="G5" s="77" t="s">
        <v>1</v>
      </c>
      <c r="H5" s="77" t="s">
        <v>2</v>
      </c>
      <c r="I5" s="77" t="s">
        <v>3</v>
      </c>
      <c r="J5" s="77" t="s">
        <v>4</v>
      </c>
      <c r="K5" s="77" t="s">
        <v>5</v>
      </c>
      <c r="L5" s="77" t="s">
        <v>6</v>
      </c>
      <c r="M5" s="77" t="s">
        <v>7</v>
      </c>
      <c r="N5" s="77" t="s">
        <v>7</v>
      </c>
      <c r="O5" s="77" t="s">
        <v>8</v>
      </c>
      <c r="P5" s="77" t="s">
        <v>9</v>
      </c>
      <c r="Q5" s="77" t="s">
        <v>10</v>
      </c>
    </row>
    <row r="6" spans="1:77" hidden="1" x14ac:dyDescent="0.25">
      <c r="A6" s="80"/>
    </row>
    <row r="7" spans="1:77" ht="12" customHeight="1" x14ac:dyDescent="0.25">
      <c r="A7" s="80"/>
      <c r="K7" s="81"/>
      <c r="Q7" s="82"/>
    </row>
    <row r="8" spans="1:77" ht="22.5" customHeight="1" x14ac:dyDescent="0.25">
      <c r="A8" s="80"/>
      <c r="D8" s="145" t="s">
        <v>11</v>
      </c>
      <c r="E8" s="145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77" x14ac:dyDescent="0.25">
      <c r="A9" s="80"/>
      <c r="D9" s="83" t="str">
        <f>IF(org="","Не определено",org)</f>
        <v>ООО "Сибирские Энергетические Сети"</v>
      </c>
      <c r="E9" s="83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77" ht="12" customHeight="1" x14ac:dyDescent="0.25">
      <c r="D10" s="84"/>
      <c r="E10" s="84"/>
      <c r="K10" s="12" t="s">
        <v>12</v>
      </c>
    </row>
    <row r="11" spans="1:77" ht="15" customHeight="1" x14ac:dyDescent="0.25">
      <c r="D11" s="146" t="s">
        <v>13</v>
      </c>
      <c r="E11" s="148" t="s">
        <v>14</v>
      </c>
      <c r="F11" s="148" t="s">
        <v>15</v>
      </c>
      <c r="G11" s="148" t="s">
        <v>16</v>
      </c>
      <c r="H11" s="148" t="s">
        <v>17</v>
      </c>
      <c r="I11" s="148"/>
      <c r="J11" s="148"/>
      <c r="K11" s="150"/>
      <c r="L11" s="85"/>
    </row>
    <row r="12" spans="1:77" ht="15" customHeight="1" x14ac:dyDescent="0.25">
      <c r="D12" s="147"/>
      <c r="E12" s="149"/>
      <c r="F12" s="149"/>
      <c r="G12" s="149"/>
      <c r="H12" s="128" t="s">
        <v>18</v>
      </c>
      <c r="I12" s="128" t="s">
        <v>19</v>
      </c>
      <c r="J12" s="128" t="s">
        <v>20</v>
      </c>
      <c r="K12" s="86" t="s">
        <v>21</v>
      </c>
      <c r="L12" s="85"/>
    </row>
    <row r="13" spans="1:77" ht="12" customHeight="1" x14ac:dyDescent="0.25">
      <c r="D13" s="87">
        <v>0</v>
      </c>
      <c r="E13" s="87">
        <v>1</v>
      </c>
      <c r="F13" s="87">
        <v>2</v>
      </c>
      <c r="G13" s="87">
        <v>3</v>
      </c>
      <c r="H13" s="87">
        <v>4</v>
      </c>
      <c r="I13" s="87">
        <v>5</v>
      </c>
      <c r="J13" s="87">
        <v>6</v>
      </c>
      <c r="K13" s="87">
        <v>7</v>
      </c>
    </row>
    <row r="14" spans="1:77" s="88" customFormat="1" ht="15" customHeight="1" x14ac:dyDescent="0.25">
      <c r="C14" s="89"/>
      <c r="D14" s="139" t="s">
        <v>22</v>
      </c>
      <c r="E14" s="140"/>
      <c r="F14" s="140"/>
      <c r="G14" s="140"/>
      <c r="H14" s="140"/>
      <c r="I14" s="140"/>
      <c r="J14" s="140"/>
      <c r="K14" s="141"/>
      <c r="L14" s="90"/>
    </row>
    <row r="15" spans="1:77" s="88" customFormat="1" ht="15" customHeight="1" x14ac:dyDescent="0.2">
      <c r="C15" s="89"/>
      <c r="D15" s="91" t="s">
        <v>23</v>
      </c>
      <c r="E15" s="21" t="s">
        <v>24</v>
      </c>
      <c r="F15" s="22">
        <v>10</v>
      </c>
      <c r="G15" s="92">
        <f>SUM(H15:K15)</f>
        <v>2037.212</v>
      </c>
      <c r="H15" s="92">
        <f>H16+H17+H20+H23</f>
        <v>0</v>
      </c>
      <c r="I15" s="92">
        <f>I16+I17+I20+I23</f>
        <v>2037.212</v>
      </c>
      <c r="J15" s="92">
        <f>J16+J17+J20+J23</f>
        <v>0</v>
      </c>
      <c r="K15" s="92">
        <f>K16+K17+K20+K23</f>
        <v>0</v>
      </c>
      <c r="L15" s="90"/>
      <c r="M15" s="93"/>
      <c r="P15" s="25">
        <v>10</v>
      </c>
    </row>
    <row r="16" spans="1:77" s="88" customFormat="1" ht="15" customHeight="1" x14ac:dyDescent="0.2">
      <c r="C16" s="89"/>
      <c r="D16" s="91" t="s">
        <v>25</v>
      </c>
      <c r="E16" s="26" t="s">
        <v>26</v>
      </c>
      <c r="F16" s="22">
        <v>20</v>
      </c>
      <c r="G16" s="92">
        <f t="shared" ref="G16:G132" si="0">SUM(H16:K16)</f>
        <v>0</v>
      </c>
      <c r="H16" s="27"/>
      <c r="I16" s="27"/>
      <c r="J16" s="27"/>
      <c r="K16" s="27"/>
      <c r="L16" s="90"/>
      <c r="M16" s="93"/>
      <c r="P16" s="25">
        <v>20</v>
      </c>
    </row>
    <row r="17" spans="3:16" s="88" customFormat="1" ht="15" customHeight="1" x14ac:dyDescent="0.2">
      <c r="C17" s="89"/>
      <c r="D17" s="91" t="s">
        <v>27</v>
      </c>
      <c r="E17" s="26" t="s">
        <v>28</v>
      </c>
      <c r="F17" s="22">
        <v>30</v>
      </c>
      <c r="G17" s="92">
        <f t="shared" si="0"/>
        <v>0</v>
      </c>
      <c r="H17" s="92">
        <f>SUM(H18:H19)</f>
        <v>0</v>
      </c>
      <c r="I17" s="92">
        <f>SUM(I18:I19)</f>
        <v>0</v>
      </c>
      <c r="J17" s="92">
        <f>SUM(J18:J19)</f>
        <v>0</v>
      </c>
      <c r="K17" s="92">
        <f>SUM(K18:K19)</f>
        <v>0</v>
      </c>
      <c r="L17" s="90"/>
      <c r="M17" s="93"/>
      <c r="P17" s="25">
        <v>30</v>
      </c>
    </row>
    <row r="18" spans="3:16" s="88" customFormat="1" ht="12.75" hidden="1" x14ac:dyDescent="0.2">
      <c r="C18" s="89"/>
      <c r="D18" s="94" t="s">
        <v>29</v>
      </c>
      <c r="E18" s="95"/>
      <c r="F18" s="96" t="s">
        <v>30</v>
      </c>
      <c r="G18" s="97"/>
      <c r="H18" s="97"/>
      <c r="I18" s="97"/>
      <c r="J18" s="97"/>
      <c r="K18" s="97"/>
      <c r="L18" s="90"/>
      <c r="M18" s="93"/>
      <c r="P18" s="25"/>
    </row>
    <row r="19" spans="3:16" s="88" customFormat="1" ht="15" customHeight="1" x14ac:dyDescent="0.2">
      <c r="C19" s="89"/>
      <c r="D19" s="98"/>
      <c r="E19" s="99" t="s">
        <v>31</v>
      </c>
      <c r="F19" s="100"/>
      <c r="G19" s="100"/>
      <c r="H19" s="100"/>
      <c r="I19" s="100"/>
      <c r="J19" s="100"/>
      <c r="K19" s="101"/>
      <c r="L19" s="90"/>
      <c r="M19" s="93"/>
      <c r="P19" s="102"/>
    </row>
    <row r="20" spans="3:16" s="88" customFormat="1" ht="15" customHeight="1" x14ac:dyDescent="0.2">
      <c r="C20" s="89"/>
      <c r="D20" s="91" t="s">
        <v>32</v>
      </c>
      <c r="E20" s="26" t="s">
        <v>33</v>
      </c>
      <c r="F20" s="22" t="s">
        <v>34</v>
      </c>
      <c r="G20" s="92">
        <f t="shared" si="0"/>
        <v>0</v>
      </c>
      <c r="H20" s="92">
        <f>SUM(H21:H22)</f>
        <v>0</v>
      </c>
      <c r="I20" s="92">
        <f>SUM(I21:I22)</f>
        <v>0</v>
      </c>
      <c r="J20" s="92">
        <f>SUM(J21:J22)</f>
        <v>0</v>
      </c>
      <c r="K20" s="92">
        <f>SUM(K21:K22)</f>
        <v>0</v>
      </c>
      <c r="L20" s="90"/>
      <c r="M20" s="93"/>
      <c r="P20" s="102"/>
    </row>
    <row r="21" spans="3:16" s="88" customFormat="1" ht="12.75" hidden="1" x14ac:dyDescent="0.2">
      <c r="C21" s="89"/>
      <c r="D21" s="94" t="s">
        <v>35</v>
      </c>
      <c r="E21" s="95"/>
      <c r="F21" s="96" t="s">
        <v>34</v>
      </c>
      <c r="G21" s="97"/>
      <c r="H21" s="97"/>
      <c r="I21" s="97"/>
      <c r="J21" s="97"/>
      <c r="K21" s="97"/>
      <c r="L21" s="90"/>
      <c r="M21" s="93"/>
      <c r="P21" s="25"/>
    </row>
    <row r="22" spans="3:16" s="88" customFormat="1" ht="15" customHeight="1" x14ac:dyDescent="0.2">
      <c r="C22" s="89"/>
      <c r="D22" s="98"/>
      <c r="E22" s="99" t="s">
        <v>31</v>
      </c>
      <c r="F22" s="100"/>
      <c r="G22" s="100"/>
      <c r="H22" s="100"/>
      <c r="I22" s="100"/>
      <c r="J22" s="100"/>
      <c r="K22" s="101"/>
      <c r="L22" s="90"/>
      <c r="M22" s="93"/>
      <c r="P22" s="102"/>
    </row>
    <row r="23" spans="3:16" s="88" customFormat="1" ht="15" customHeight="1" x14ac:dyDescent="0.2">
      <c r="C23" s="89"/>
      <c r="D23" s="91" t="s">
        <v>36</v>
      </c>
      <c r="E23" s="26" t="s">
        <v>37</v>
      </c>
      <c r="F23" s="22" t="s">
        <v>38</v>
      </c>
      <c r="G23" s="92">
        <f t="shared" si="0"/>
        <v>2037.212</v>
      </c>
      <c r="H23" s="92">
        <f>SUM(H24:H26)</f>
        <v>0</v>
      </c>
      <c r="I23" s="92">
        <f>SUM(I24:I26)</f>
        <v>2037.212</v>
      </c>
      <c r="J23" s="92">
        <f>SUM(J24:J26)</f>
        <v>0</v>
      </c>
      <c r="K23" s="92">
        <f>SUM(K24:K26)</f>
        <v>0</v>
      </c>
      <c r="L23" s="90"/>
      <c r="M23" s="93"/>
      <c r="P23" s="25">
        <v>40</v>
      </c>
    </row>
    <row r="24" spans="3:16" s="88" customFormat="1" ht="12.75" hidden="1" x14ac:dyDescent="0.2">
      <c r="C24" s="89"/>
      <c r="D24" s="94" t="s">
        <v>39</v>
      </c>
      <c r="E24" s="95"/>
      <c r="F24" s="96" t="s">
        <v>38</v>
      </c>
      <c r="G24" s="97"/>
      <c r="H24" s="97"/>
      <c r="I24" s="97"/>
      <c r="J24" s="97"/>
      <c r="K24" s="97"/>
      <c r="L24" s="90"/>
      <c r="M24" s="93"/>
      <c r="P24" s="25"/>
    </row>
    <row r="25" spans="3:16" s="88" customFormat="1" ht="15" customHeight="1" x14ac:dyDescent="0.25">
      <c r="C25" s="103" t="s">
        <v>40</v>
      </c>
      <c r="D25" s="104" t="s">
        <v>41</v>
      </c>
      <c r="E25" s="105" t="s">
        <v>42</v>
      </c>
      <c r="F25" s="40">
        <v>431</v>
      </c>
      <c r="G25" s="106">
        <f>SUM(H25:K25)</f>
        <v>2037.212</v>
      </c>
      <c r="H25" s="42"/>
      <c r="I25" s="42">
        <v>2037.212</v>
      </c>
      <c r="J25" s="42"/>
      <c r="K25" s="43"/>
      <c r="L25" s="90"/>
      <c r="M25" s="107" t="s">
        <v>43</v>
      </c>
      <c r="N25" s="108" t="s">
        <v>44</v>
      </c>
      <c r="O25" s="108" t="s">
        <v>45</v>
      </c>
    </row>
    <row r="26" spans="3:16" s="88" customFormat="1" ht="15" customHeight="1" x14ac:dyDescent="0.2">
      <c r="C26" s="89"/>
      <c r="D26" s="98"/>
      <c r="E26" s="99" t="s">
        <v>31</v>
      </c>
      <c r="F26" s="100"/>
      <c r="G26" s="100"/>
      <c r="H26" s="100"/>
      <c r="I26" s="100"/>
      <c r="J26" s="100"/>
      <c r="K26" s="101"/>
      <c r="L26" s="90"/>
      <c r="M26" s="93"/>
      <c r="P26" s="25"/>
    </row>
    <row r="27" spans="3:16" s="88" customFormat="1" ht="15" customHeight="1" x14ac:dyDescent="0.2">
      <c r="C27" s="89"/>
      <c r="D27" s="91" t="s">
        <v>46</v>
      </c>
      <c r="E27" s="21" t="s">
        <v>47</v>
      </c>
      <c r="F27" s="22" t="s">
        <v>48</v>
      </c>
      <c r="G27" s="92">
        <f t="shared" si="0"/>
        <v>1879.7643860044436</v>
      </c>
      <c r="H27" s="92">
        <f>H29+H30+H31</f>
        <v>0</v>
      </c>
      <c r="I27" s="92">
        <f>I28+I30+I31</f>
        <v>0</v>
      </c>
      <c r="J27" s="92">
        <f>J28+J29+J31</f>
        <v>1850.5392125608569</v>
      </c>
      <c r="K27" s="92">
        <f>K28+K29+K30</f>
        <v>29.225173443586709</v>
      </c>
      <c r="L27" s="90"/>
      <c r="M27" s="93"/>
      <c r="P27" s="25">
        <v>50</v>
      </c>
    </row>
    <row r="28" spans="3:16" s="88" customFormat="1" ht="15" customHeight="1" x14ac:dyDescent="0.2">
      <c r="C28" s="89"/>
      <c r="D28" s="91" t="s">
        <v>49</v>
      </c>
      <c r="E28" s="26" t="s">
        <v>18</v>
      </c>
      <c r="F28" s="22" t="s">
        <v>50</v>
      </c>
      <c r="G28" s="92">
        <f t="shared" si="0"/>
        <v>0</v>
      </c>
      <c r="H28" s="109"/>
      <c r="I28" s="27"/>
      <c r="J28" s="27"/>
      <c r="K28" s="27"/>
      <c r="L28" s="90"/>
      <c r="M28" s="93"/>
      <c r="P28" s="25">
        <v>60</v>
      </c>
    </row>
    <row r="29" spans="3:16" s="88" customFormat="1" ht="15" customHeight="1" x14ac:dyDescent="0.2">
      <c r="C29" s="89"/>
      <c r="D29" s="91" t="s">
        <v>51</v>
      </c>
      <c r="E29" s="26" t="s">
        <v>19</v>
      </c>
      <c r="F29" s="22" t="s">
        <v>52</v>
      </c>
      <c r="G29" s="92">
        <f t="shared" si="0"/>
        <v>1850.5392125608569</v>
      </c>
      <c r="H29" s="27"/>
      <c r="I29" s="109"/>
      <c r="J29" s="27">
        <v>1850.5392125608569</v>
      </c>
      <c r="K29" s="27"/>
      <c r="L29" s="90"/>
      <c r="M29" s="93"/>
      <c r="P29" s="25">
        <v>70</v>
      </c>
    </row>
    <row r="30" spans="3:16" s="88" customFormat="1" ht="15" customHeight="1" x14ac:dyDescent="0.2">
      <c r="C30" s="89"/>
      <c r="D30" s="91" t="s">
        <v>53</v>
      </c>
      <c r="E30" s="26" t="s">
        <v>20</v>
      </c>
      <c r="F30" s="22" t="s">
        <v>54</v>
      </c>
      <c r="G30" s="92">
        <f t="shared" si="0"/>
        <v>29.225173443586709</v>
      </c>
      <c r="H30" s="27"/>
      <c r="I30" s="27"/>
      <c r="J30" s="109"/>
      <c r="K30" s="27">
        <v>29.225173443586709</v>
      </c>
      <c r="L30" s="90"/>
      <c r="M30" s="93"/>
      <c r="P30" s="25">
        <v>80</v>
      </c>
    </row>
    <row r="31" spans="3:16" s="88" customFormat="1" ht="15" customHeight="1" x14ac:dyDescent="0.2">
      <c r="C31" s="89"/>
      <c r="D31" s="91" t="s">
        <v>55</v>
      </c>
      <c r="E31" s="26" t="s">
        <v>56</v>
      </c>
      <c r="F31" s="22" t="s">
        <v>57</v>
      </c>
      <c r="G31" s="92">
        <f t="shared" si="0"/>
        <v>0</v>
      </c>
      <c r="H31" s="27"/>
      <c r="I31" s="27"/>
      <c r="J31" s="27"/>
      <c r="K31" s="109"/>
      <c r="L31" s="90"/>
      <c r="M31" s="93"/>
      <c r="P31" s="25">
        <v>90</v>
      </c>
    </row>
    <row r="32" spans="3:16" s="88" customFormat="1" ht="15" customHeight="1" x14ac:dyDescent="0.2">
      <c r="C32" s="89"/>
      <c r="D32" s="91" t="s">
        <v>58</v>
      </c>
      <c r="E32" s="47" t="s">
        <v>59</v>
      </c>
      <c r="F32" s="22" t="s">
        <v>60</v>
      </c>
      <c r="G32" s="92">
        <f t="shared" si="0"/>
        <v>0</v>
      </c>
      <c r="H32" s="27"/>
      <c r="I32" s="27"/>
      <c r="J32" s="27"/>
      <c r="K32" s="27"/>
      <c r="L32" s="90"/>
      <c r="M32" s="93"/>
      <c r="P32" s="25"/>
    </row>
    <row r="33" spans="3:16" s="88" customFormat="1" ht="15" customHeight="1" x14ac:dyDescent="0.2">
      <c r="C33" s="89"/>
      <c r="D33" s="91" t="s">
        <v>61</v>
      </c>
      <c r="E33" s="21" t="s">
        <v>62</v>
      </c>
      <c r="F33" s="22" t="s">
        <v>63</v>
      </c>
      <c r="G33" s="92">
        <f t="shared" si="0"/>
        <v>1878.5819999999999</v>
      </c>
      <c r="H33" s="92">
        <f>H34+H36+H39+H42</f>
        <v>0</v>
      </c>
      <c r="I33" s="92">
        <f>I34+I36+I39+I42</f>
        <v>172.21700000000001</v>
      </c>
      <c r="J33" s="92">
        <f>J34+J36+J39+J42</f>
        <v>1679.4029999999998</v>
      </c>
      <c r="K33" s="92">
        <f>K34+K36+K39+K42</f>
        <v>26.962</v>
      </c>
      <c r="L33" s="90"/>
      <c r="M33" s="93"/>
      <c r="P33" s="25">
        <v>100</v>
      </c>
    </row>
    <row r="34" spans="3:16" s="88" customFormat="1" ht="22.5" x14ac:dyDescent="0.2">
      <c r="C34" s="89"/>
      <c r="D34" s="91" t="s">
        <v>64</v>
      </c>
      <c r="E34" s="26" t="s">
        <v>65</v>
      </c>
      <c r="F34" s="22" t="s">
        <v>66</v>
      </c>
      <c r="G34" s="92">
        <f t="shared" si="0"/>
        <v>1878.5819999999999</v>
      </c>
      <c r="H34" s="27"/>
      <c r="I34" s="27">
        <v>172.21700000000001</v>
      </c>
      <c r="J34" s="27">
        <v>1679.4029999999998</v>
      </c>
      <c r="K34" s="27">
        <v>26.962</v>
      </c>
      <c r="L34" s="90"/>
      <c r="M34" s="93"/>
      <c r="P34" s="25"/>
    </row>
    <row r="35" spans="3:16" s="88" customFormat="1" ht="15" customHeight="1" x14ac:dyDescent="0.2">
      <c r="C35" s="89"/>
      <c r="D35" s="91" t="s">
        <v>67</v>
      </c>
      <c r="E35" s="49" t="s">
        <v>68</v>
      </c>
      <c r="F35" s="22" t="s">
        <v>69</v>
      </c>
      <c r="G35" s="92">
        <f t="shared" si="0"/>
        <v>0</v>
      </c>
      <c r="H35" s="27"/>
      <c r="I35" s="27"/>
      <c r="J35" s="27"/>
      <c r="K35" s="27"/>
      <c r="L35" s="90"/>
      <c r="M35" s="93"/>
      <c r="P35" s="25"/>
    </row>
    <row r="36" spans="3:16" s="88" customFormat="1" ht="15" customHeight="1" x14ac:dyDescent="0.2">
      <c r="C36" s="89"/>
      <c r="D36" s="91" t="s">
        <v>70</v>
      </c>
      <c r="E36" s="26" t="s">
        <v>71</v>
      </c>
      <c r="F36" s="22" t="s">
        <v>72</v>
      </c>
      <c r="G36" s="92">
        <f t="shared" si="0"/>
        <v>0</v>
      </c>
      <c r="H36" s="27"/>
      <c r="I36" s="27"/>
      <c r="J36" s="27"/>
      <c r="K36" s="27"/>
      <c r="L36" s="90"/>
      <c r="M36" s="93"/>
      <c r="P36" s="25"/>
    </row>
    <row r="37" spans="3:16" s="88" customFormat="1" ht="15" customHeight="1" x14ac:dyDescent="0.2">
      <c r="C37" s="89"/>
      <c r="D37" s="91" t="s">
        <v>73</v>
      </c>
      <c r="E37" s="49" t="s">
        <v>74</v>
      </c>
      <c r="F37" s="22" t="s">
        <v>75</v>
      </c>
      <c r="G37" s="92">
        <f t="shared" si="0"/>
        <v>0</v>
      </c>
      <c r="H37" s="27"/>
      <c r="I37" s="27"/>
      <c r="J37" s="27"/>
      <c r="K37" s="27"/>
      <c r="L37" s="90"/>
      <c r="M37" s="93"/>
      <c r="P37" s="25"/>
    </row>
    <row r="38" spans="3:16" s="88" customFormat="1" ht="15" customHeight="1" x14ac:dyDescent="0.2">
      <c r="C38" s="89"/>
      <c r="D38" s="91" t="s">
        <v>76</v>
      </c>
      <c r="E38" s="50" t="s">
        <v>68</v>
      </c>
      <c r="F38" s="22" t="s">
        <v>77</v>
      </c>
      <c r="G38" s="92">
        <f t="shared" si="0"/>
        <v>0</v>
      </c>
      <c r="H38" s="27"/>
      <c r="I38" s="27"/>
      <c r="J38" s="27"/>
      <c r="K38" s="27"/>
      <c r="L38" s="90"/>
      <c r="M38" s="93"/>
      <c r="P38" s="25"/>
    </row>
    <row r="39" spans="3:16" s="88" customFormat="1" ht="15" customHeight="1" x14ac:dyDescent="0.2">
      <c r="C39" s="89"/>
      <c r="D39" s="91" t="s">
        <v>78</v>
      </c>
      <c r="E39" s="26" t="s">
        <v>79</v>
      </c>
      <c r="F39" s="22" t="s">
        <v>80</v>
      </c>
      <c r="G39" s="92">
        <f t="shared" si="0"/>
        <v>0</v>
      </c>
      <c r="H39" s="92">
        <f>SUM(H40:H41)</f>
        <v>0</v>
      </c>
      <c r="I39" s="92">
        <f>SUM(I40:I41)</f>
        <v>0</v>
      </c>
      <c r="J39" s="92">
        <f>SUM(J40:J41)</f>
        <v>0</v>
      </c>
      <c r="K39" s="92">
        <f>SUM(K40:K41)</f>
        <v>0</v>
      </c>
      <c r="L39" s="90"/>
      <c r="M39" s="93"/>
      <c r="P39" s="25"/>
    </row>
    <row r="40" spans="3:16" s="88" customFormat="1" ht="12.75" hidden="1" x14ac:dyDescent="0.2">
      <c r="C40" s="89"/>
      <c r="D40" s="94" t="s">
        <v>81</v>
      </c>
      <c r="E40" s="95"/>
      <c r="F40" s="96" t="s">
        <v>80</v>
      </c>
      <c r="G40" s="97"/>
      <c r="H40" s="97"/>
      <c r="I40" s="97"/>
      <c r="J40" s="97"/>
      <c r="K40" s="97"/>
      <c r="L40" s="90"/>
      <c r="M40" s="93"/>
      <c r="P40" s="25"/>
    </row>
    <row r="41" spans="3:16" s="88" customFormat="1" ht="15" customHeight="1" x14ac:dyDescent="0.2">
      <c r="C41" s="89"/>
      <c r="D41" s="110"/>
      <c r="E41" s="99" t="s">
        <v>31</v>
      </c>
      <c r="F41" s="100"/>
      <c r="G41" s="100"/>
      <c r="H41" s="100"/>
      <c r="I41" s="100"/>
      <c r="J41" s="100"/>
      <c r="K41" s="101"/>
      <c r="L41" s="90"/>
      <c r="M41" s="93"/>
      <c r="P41" s="25"/>
    </row>
    <row r="42" spans="3:16" s="88" customFormat="1" ht="15" customHeight="1" x14ac:dyDescent="0.2">
      <c r="C42" s="89"/>
      <c r="D42" s="91" t="s">
        <v>82</v>
      </c>
      <c r="E42" s="26" t="s">
        <v>83</v>
      </c>
      <c r="F42" s="22" t="s">
        <v>84</v>
      </c>
      <c r="G42" s="92">
        <f t="shared" si="0"/>
        <v>0</v>
      </c>
      <c r="H42" s="27"/>
      <c r="I42" s="27"/>
      <c r="J42" s="27"/>
      <c r="K42" s="27"/>
      <c r="L42" s="90"/>
      <c r="M42" s="93"/>
      <c r="P42" s="25">
        <v>120</v>
      </c>
    </row>
    <row r="43" spans="3:16" s="88" customFormat="1" ht="15" customHeight="1" x14ac:dyDescent="0.2">
      <c r="C43" s="89"/>
      <c r="D43" s="91" t="s">
        <v>85</v>
      </c>
      <c r="E43" s="21" t="s">
        <v>86</v>
      </c>
      <c r="F43" s="22" t="s">
        <v>87</v>
      </c>
      <c r="G43" s="92">
        <f t="shared" si="0"/>
        <v>1704.6981793928953</v>
      </c>
      <c r="H43" s="27"/>
      <c r="I43" s="27">
        <v>1675.2002230938585</v>
      </c>
      <c r="J43" s="27">
        <v>29.497956299036989</v>
      </c>
      <c r="K43" s="27">
        <v>-1.4832579608992091E-13</v>
      </c>
      <c r="L43" s="90"/>
      <c r="M43" s="93"/>
      <c r="P43" s="25">
        <v>150</v>
      </c>
    </row>
    <row r="44" spans="3:16" s="88" customFormat="1" ht="15" customHeight="1" x14ac:dyDescent="0.2">
      <c r="C44" s="89"/>
      <c r="D44" s="91" t="s">
        <v>88</v>
      </c>
      <c r="E44" s="21" t="s">
        <v>89</v>
      </c>
      <c r="F44" s="22" t="s">
        <v>90</v>
      </c>
      <c r="G44" s="92">
        <f t="shared" si="0"/>
        <v>0</v>
      </c>
      <c r="H44" s="27"/>
      <c r="I44" s="27"/>
      <c r="J44" s="27"/>
      <c r="K44" s="27"/>
      <c r="L44" s="90"/>
      <c r="M44" s="93"/>
      <c r="P44" s="25">
        <v>160</v>
      </c>
    </row>
    <row r="45" spans="3:16" s="88" customFormat="1" ht="15" customHeight="1" x14ac:dyDescent="0.2">
      <c r="C45" s="89"/>
      <c r="D45" s="91" t="s">
        <v>91</v>
      </c>
      <c r="E45" s="21" t="s">
        <v>92</v>
      </c>
      <c r="F45" s="22" t="s">
        <v>93</v>
      </c>
      <c r="G45" s="92">
        <f t="shared" si="0"/>
        <v>0.84599999999999997</v>
      </c>
      <c r="H45" s="27"/>
      <c r="I45" s="27"/>
      <c r="J45" s="27">
        <v>0.84599999999999997</v>
      </c>
      <c r="K45" s="27"/>
      <c r="L45" s="90"/>
      <c r="M45" s="93"/>
      <c r="P45" s="25">
        <v>180</v>
      </c>
    </row>
    <row r="46" spans="3:16" s="88" customFormat="1" ht="15" customHeight="1" x14ac:dyDescent="0.2">
      <c r="C46" s="89"/>
      <c r="D46" s="91" t="s">
        <v>94</v>
      </c>
      <c r="E46" s="21" t="s">
        <v>95</v>
      </c>
      <c r="F46" s="22" t="s">
        <v>96</v>
      </c>
      <c r="G46" s="92">
        <f t="shared" si="0"/>
        <v>194.452</v>
      </c>
      <c r="H46" s="27">
        <v>0</v>
      </c>
      <c r="I46" s="27">
        <v>17.641776906141352</v>
      </c>
      <c r="J46" s="27">
        <v>173.69526679482149</v>
      </c>
      <c r="K46" s="27">
        <v>3.1149562990371384</v>
      </c>
      <c r="L46" s="90"/>
      <c r="M46" s="93"/>
      <c r="P46" s="25">
        <v>190</v>
      </c>
    </row>
    <row r="47" spans="3:16" s="88" customFormat="1" ht="15" customHeight="1" x14ac:dyDescent="0.2">
      <c r="C47" s="89"/>
      <c r="D47" s="91" t="s">
        <v>97</v>
      </c>
      <c r="E47" s="26" t="s">
        <v>98</v>
      </c>
      <c r="F47" s="22" t="s">
        <v>99</v>
      </c>
      <c r="G47" s="92">
        <f t="shared" si="0"/>
        <v>9.9833228547916888E-2</v>
      </c>
      <c r="H47" s="27"/>
      <c r="I47" s="27"/>
      <c r="J47" s="27">
        <v>9.9833228547916888E-2</v>
      </c>
      <c r="K47" s="27"/>
      <c r="L47" s="90"/>
      <c r="M47" s="93"/>
      <c r="P47" s="25">
        <v>200</v>
      </c>
    </row>
    <row r="48" spans="3:16" s="88" customFormat="1" ht="15" customHeight="1" x14ac:dyDescent="0.2">
      <c r="C48" s="89"/>
      <c r="D48" s="91" t="s">
        <v>100</v>
      </c>
      <c r="E48" s="21" t="s">
        <v>101</v>
      </c>
      <c r="F48" s="22" t="s">
        <v>102</v>
      </c>
      <c r="G48" s="92">
        <f t="shared" si="0"/>
        <v>139.71874723367327</v>
      </c>
      <c r="H48" s="27">
        <v>0</v>
      </c>
      <c r="I48" s="27">
        <v>12.676068995443698</v>
      </c>
      <c r="J48" s="27">
        <v>124.80450227815146</v>
      </c>
      <c r="K48" s="27">
        <v>2.2381759600781082</v>
      </c>
      <c r="L48" s="90"/>
      <c r="M48" s="93"/>
      <c r="P48" s="102"/>
    </row>
    <row r="49" spans="3:16" s="88" customFormat="1" ht="33.75" x14ac:dyDescent="0.2">
      <c r="C49" s="89"/>
      <c r="D49" s="91" t="s">
        <v>103</v>
      </c>
      <c r="E49" s="47" t="s">
        <v>104</v>
      </c>
      <c r="F49" s="22" t="s">
        <v>105</v>
      </c>
      <c r="G49" s="92">
        <f t="shared" si="0"/>
        <v>54.733252766326714</v>
      </c>
      <c r="H49" s="92">
        <f>H46-H48</f>
        <v>0</v>
      </c>
      <c r="I49" s="92">
        <f>I46-I48</f>
        <v>4.9657079106976543</v>
      </c>
      <c r="J49" s="92">
        <f>J46-J48</f>
        <v>48.890764516670032</v>
      </c>
      <c r="K49" s="92">
        <f>K46-K48</f>
        <v>0.87678033895903029</v>
      </c>
      <c r="L49" s="90"/>
      <c r="M49" s="93"/>
      <c r="P49" s="102"/>
    </row>
    <row r="50" spans="3:16" s="88" customFormat="1" ht="15" customHeight="1" x14ac:dyDescent="0.2">
      <c r="C50" s="89"/>
      <c r="D50" s="91" t="s">
        <v>106</v>
      </c>
      <c r="E50" s="21" t="s">
        <v>107</v>
      </c>
      <c r="F50" s="22" t="s">
        <v>108</v>
      </c>
      <c r="G50" s="92">
        <f t="shared" si="0"/>
        <v>138.39820661154835</v>
      </c>
      <c r="H50" s="92">
        <f>(H15+H27+H32)-(H33+H43+H44+H45+H46)</f>
        <v>0</v>
      </c>
      <c r="I50" s="92">
        <f>(I15+I27+I32)-(I33+I43+I44+I45+I46)</f>
        <v>172.15300000000002</v>
      </c>
      <c r="J50" s="92">
        <f>(J15+J27+J32)-(J33+J43+J44+J45+J46)</f>
        <v>-32.903010533001407</v>
      </c>
      <c r="K50" s="92">
        <f>(K15+K27+K32)-(K33+K43+K44+K45+K46)</f>
        <v>-0.85178285545028132</v>
      </c>
      <c r="L50" s="90"/>
      <c r="M50" s="93"/>
      <c r="P50" s="25">
        <v>210</v>
      </c>
    </row>
    <row r="51" spans="3:16" s="88" customFormat="1" ht="15" customHeight="1" x14ac:dyDescent="0.2">
      <c r="C51" s="89"/>
      <c r="D51" s="139" t="s">
        <v>109</v>
      </c>
      <c r="E51" s="140"/>
      <c r="F51" s="140"/>
      <c r="G51" s="140"/>
      <c r="H51" s="140"/>
      <c r="I51" s="140"/>
      <c r="J51" s="140"/>
      <c r="K51" s="141"/>
      <c r="L51" s="90"/>
      <c r="M51" s="93"/>
      <c r="P51" s="102"/>
    </row>
    <row r="52" spans="3:16" s="88" customFormat="1" ht="15" customHeight="1" x14ac:dyDescent="0.2">
      <c r="C52" s="89"/>
      <c r="D52" s="91" t="s">
        <v>110</v>
      </c>
      <c r="E52" s="21" t="s">
        <v>24</v>
      </c>
      <c r="F52" s="22" t="s">
        <v>111</v>
      </c>
      <c r="G52" s="92">
        <f t="shared" si="0"/>
        <v>3.5929664902998235</v>
      </c>
      <c r="H52" s="92">
        <f>H53+H54+H57+H60</f>
        <v>0</v>
      </c>
      <c r="I52" s="92">
        <f>I53+I54+I57+I60</f>
        <v>3.5929664902998235</v>
      </c>
      <c r="J52" s="92">
        <f>J53+J54+J57+J60</f>
        <v>0</v>
      </c>
      <c r="K52" s="92">
        <f>K53+K54+K57+K60</f>
        <v>0</v>
      </c>
      <c r="L52" s="90"/>
      <c r="M52" s="93"/>
      <c r="P52" s="25">
        <v>300</v>
      </c>
    </row>
    <row r="53" spans="3:16" s="88" customFormat="1" ht="15" customHeight="1" x14ac:dyDescent="0.2">
      <c r="C53" s="89"/>
      <c r="D53" s="91" t="s">
        <v>112</v>
      </c>
      <c r="E53" s="26" t="s">
        <v>26</v>
      </c>
      <c r="F53" s="22" t="s">
        <v>113</v>
      </c>
      <c r="G53" s="92">
        <f t="shared" si="0"/>
        <v>0</v>
      </c>
      <c r="H53" s="27"/>
      <c r="I53" s="27"/>
      <c r="J53" s="27"/>
      <c r="K53" s="27"/>
      <c r="L53" s="90"/>
      <c r="M53" s="93"/>
      <c r="P53" s="25">
        <v>310</v>
      </c>
    </row>
    <row r="54" spans="3:16" s="88" customFormat="1" ht="15" customHeight="1" x14ac:dyDescent="0.2">
      <c r="C54" s="89"/>
      <c r="D54" s="91" t="s">
        <v>114</v>
      </c>
      <c r="E54" s="26" t="s">
        <v>28</v>
      </c>
      <c r="F54" s="22" t="s">
        <v>115</v>
      </c>
      <c r="G54" s="92">
        <f t="shared" si="0"/>
        <v>0</v>
      </c>
      <c r="H54" s="92">
        <f>SUM(H55:H56)</f>
        <v>0</v>
      </c>
      <c r="I54" s="92">
        <f>SUM(I55:I56)</f>
        <v>0</v>
      </c>
      <c r="J54" s="92">
        <f>SUM(J55:J56)</f>
        <v>0</v>
      </c>
      <c r="K54" s="92">
        <f>SUM(K55:K56)</f>
        <v>0</v>
      </c>
      <c r="L54" s="90"/>
      <c r="M54" s="93"/>
      <c r="P54" s="25">
        <v>320</v>
      </c>
    </row>
    <row r="55" spans="3:16" s="88" customFormat="1" ht="12.75" hidden="1" x14ac:dyDescent="0.2">
      <c r="C55" s="89"/>
      <c r="D55" s="94" t="s">
        <v>116</v>
      </c>
      <c r="E55" s="95"/>
      <c r="F55" s="96" t="s">
        <v>115</v>
      </c>
      <c r="G55" s="97"/>
      <c r="H55" s="97"/>
      <c r="I55" s="97"/>
      <c r="J55" s="97"/>
      <c r="K55" s="97"/>
      <c r="L55" s="90"/>
      <c r="M55" s="93"/>
      <c r="P55" s="25"/>
    </row>
    <row r="56" spans="3:16" s="88" customFormat="1" ht="15" customHeight="1" x14ac:dyDescent="0.2">
      <c r="C56" s="89"/>
      <c r="D56" s="98"/>
      <c r="E56" s="99" t="s">
        <v>31</v>
      </c>
      <c r="F56" s="100"/>
      <c r="G56" s="100"/>
      <c r="H56" s="100"/>
      <c r="I56" s="100"/>
      <c r="J56" s="100"/>
      <c r="K56" s="101"/>
      <c r="L56" s="90"/>
      <c r="M56" s="93"/>
      <c r="P56" s="25"/>
    </row>
    <row r="57" spans="3:16" s="88" customFormat="1" ht="15" customHeight="1" x14ac:dyDescent="0.2">
      <c r="C57" s="89"/>
      <c r="D57" s="91" t="s">
        <v>117</v>
      </c>
      <c r="E57" s="26" t="s">
        <v>33</v>
      </c>
      <c r="F57" s="22" t="s">
        <v>118</v>
      </c>
      <c r="G57" s="92">
        <f t="shared" si="0"/>
        <v>0</v>
      </c>
      <c r="H57" s="92">
        <f>SUM(H58:H59)</f>
        <v>0</v>
      </c>
      <c r="I57" s="92">
        <f>SUM(I58:I59)</f>
        <v>0</v>
      </c>
      <c r="J57" s="92">
        <f>SUM(J58:J59)</f>
        <v>0</v>
      </c>
      <c r="K57" s="92">
        <f>SUM(K58:K59)</f>
        <v>0</v>
      </c>
      <c r="L57" s="90"/>
      <c r="M57" s="93"/>
      <c r="P57" s="25"/>
    </row>
    <row r="58" spans="3:16" s="88" customFormat="1" ht="12.75" hidden="1" customHeight="1" x14ac:dyDescent="0.2">
      <c r="C58" s="89"/>
      <c r="D58" s="94" t="s">
        <v>119</v>
      </c>
      <c r="E58" s="95"/>
      <c r="F58" s="96" t="s">
        <v>118</v>
      </c>
      <c r="G58" s="97"/>
      <c r="H58" s="97"/>
      <c r="I58" s="97"/>
      <c r="J58" s="97"/>
      <c r="K58" s="97"/>
      <c r="L58" s="90"/>
      <c r="M58" s="93"/>
      <c r="P58" s="25"/>
    </row>
    <row r="59" spans="3:16" s="88" customFormat="1" ht="15" customHeight="1" x14ac:dyDescent="0.2">
      <c r="C59" s="89"/>
      <c r="D59" s="98"/>
      <c r="E59" s="99" t="s">
        <v>31</v>
      </c>
      <c r="F59" s="100"/>
      <c r="G59" s="100"/>
      <c r="H59" s="100"/>
      <c r="I59" s="100"/>
      <c r="J59" s="100"/>
      <c r="K59" s="101"/>
      <c r="L59" s="90"/>
      <c r="M59" s="93"/>
      <c r="P59" s="25"/>
    </row>
    <row r="60" spans="3:16" s="88" customFormat="1" ht="15" customHeight="1" x14ac:dyDescent="0.2">
      <c r="C60" s="89"/>
      <c r="D60" s="91" t="s">
        <v>120</v>
      </c>
      <c r="E60" s="26" t="s">
        <v>37</v>
      </c>
      <c r="F60" s="22" t="s">
        <v>121</v>
      </c>
      <c r="G60" s="92">
        <f t="shared" si="0"/>
        <v>3.5929664902998235</v>
      </c>
      <c r="H60" s="92">
        <f>SUM(H61:H63)</f>
        <v>0</v>
      </c>
      <c r="I60" s="92">
        <f>SUM(I61:I63)</f>
        <v>3.5929664902998235</v>
      </c>
      <c r="J60" s="92">
        <f>SUM(J61:J63)</f>
        <v>0</v>
      </c>
      <c r="K60" s="92">
        <f>SUM(K61:K63)</f>
        <v>0</v>
      </c>
      <c r="L60" s="90"/>
      <c r="M60" s="93"/>
      <c r="P60" s="25">
        <v>330</v>
      </c>
    </row>
    <row r="61" spans="3:16" s="88" customFormat="1" ht="12.75" hidden="1" customHeight="1" x14ac:dyDescent="0.2">
      <c r="C61" s="89"/>
      <c r="D61" s="94" t="s">
        <v>122</v>
      </c>
      <c r="E61" s="95"/>
      <c r="F61" s="96" t="s">
        <v>121</v>
      </c>
      <c r="G61" s="97"/>
      <c r="H61" s="97"/>
      <c r="I61" s="97"/>
      <c r="J61" s="97"/>
      <c r="K61" s="97"/>
      <c r="L61" s="90"/>
      <c r="M61" s="93"/>
      <c r="P61" s="25"/>
    </row>
    <row r="62" spans="3:16" s="88" customFormat="1" ht="15" customHeight="1" x14ac:dyDescent="0.25">
      <c r="C62" s="103" t="s">
        <v>40</v>
      </c>
      <c r="D62" s="104" t="s">
        <v>123</v>
      </c>
      <c r="E62" s="105" t="s">
        <v>42</v>
      </c>
      <c r="F62" s="40">
        <v>1461</v>
      </c>
      <c r="G62" s="106">
        <f>SUM(H62:K62)</f>
        <v>3.5929664902998235</v>
      </c>
      <c r="H62" s="42">
        <f>H25/6804*12</f>
        <v>0</v>
      </c>
      <c r="I62" s="42">
        <f>I25/6804*12</f>
        <v>3.5929664902998235</v>
      </c>
      <c r="J62" s="42">
        <f>J25/6804*12</f>
        <v>0</v>
      </c>
      <c r="K62" s="42">
        <f>K25/6804*12</f>
        <v>0</v>
      </c>
      <c r="L62" s="90"/>
      <c r="M62" s="107" t="s">
        <v>43</v>
      </c>
      <c r="N62" s="108" t="s">
        <v>44</v>
      </c>
      <c r="O62" s="108" t="s">
        <v>45</v>
      </c>
    </row>
    <row r="63" spans="3:16" s="88" customFormat="1" ht="15" customHeight="1" x14ac:dyDescent="0.2">
      <c r="C63" s="89"/>
      <c r="D63" s="98"/>
      <c r="E63" s="99" t="s">
        <v>31</v>
      </c>
      <c r="F63" s="100"/>
      <c r="G63" s="100"/>
      <c r="H63" s="100"/>
      <c r="I63" s="100"/>
      <c r="J63" s="100"/>
      <c r="K63" s="101"/>
      <c r="L63" s="90"/>
      <c r="M63" s="93"/>
      <c r="P63" s="25"/>
    </row>
    <row r="64" spans="3:16" s="88" customFormat="1" ht="15" customHeight="1" x14ac:dyDescent="0.2">
      <c r="C64" s="89"/>
      <c r="D64" s="91" t="s">
        <v>124</v>
      </c>
      <c r="E64" s="21" t="s">
        <v>47</v>
      </c>
      <c r="F64" s="22" t="s">
        <v>125</v>
      </c>
      <c r="G64" s="92">
        <f t="shared" si="0"/>
        <v>3.3152811040642742</v>
      </c>
      <c r="H64" s="92">
        <f>H66+H67+H68</f>
        <v>0</v>
      </c>
      <c r="I64" s="92">
        <f>I65+I67+I68</f>
        <v>0</v>
      </c>
      <c r="J64" s="92">
        <f>J65+J66+J68</f>
        <v>3.2637375882907529</v>
      </c>
      <c r="K64" s="92">
        <f>K65+K66+K67</f>
        <v>5.1543515773521537E-2</v>
      </c>
      <c r="L64" s="90"/>
      <c r="M64" s="93"/>
      <c r="P64" s="25">
        <v>340</v>
      </c>
    </row>
    <row r="65" spans="3:16" s="88" customFormat="1" ht="15" customHeight="1" x14ac:dyDescent="0.2">
      <c r="C65" s="89"/>
      <c r="D65" s="91" t="s">
        <v>126</v>
      </c>
      <c r="E65" s="26" t="s">
        <v>18</v>
      </c>
      <c r="F65" s="22" t="s">
        <v>127</v>
      </c>
      <c r="G65" s="92">
        <f t="shared" si="0"/>
        <v>0</v>
      </c>
      <c r="H65" s="109"/>
      <c r="I65" s="27"/>
      <c r="J65" s="27"/>
      <c r="K65" s="27"/>
      <c r="L65" s="90"/>
      <c r="M65" s="93"/>
      <c r="P65" s="25">
        <v>350</v>
      </c>
    </row>
    <row r="66" spans="3:16" s="88" customFormat="1" ht="15" customHeight="1" x14ac:dyDescent="0.2">
      <c r="C66" s="89"/>
      <c r="D66" s="91" t="s">
        <v>128</v>
      </c>
      <c r="E66" s="26" t="s">
        <v>19</v>
      </c>
      <c r="F66" s="22" t="s">
        <v>129</v>
      </c>
      <c r="G66" s="92">
        <f t="shared" si="0"/>
        <v>3.2637375882907529</v>
      </c>
      <c r="H66" s="42">
        <f t="shared" ref="H66:I68" si="1">H29/6804*12</f>
        <v>0</v>
      </c>
      <c r="I66" s="111"/>
      <c r="J66" s="42">
        <f>J29/6804*12</f>
        <v>3.2637375882907529</v>
      </c>
      <c r="K66" s="42">
        <f>K29/6804*12</f>
        <v>0</v>
      </c>
      <c r="L66" s="90"/>
      <c r="M66" s="93"/>
      <c r="P66" s="25">
        <v>360</v>
      </c>
    </row>
    <row r="67" spans="3:16" s="88" customFormat="1" ht="15" customHeight="1" x14ac:dyDescent="0.2">
      <c r="C67" s="89"/>
      <c r="D67" s="91" t="s">
        <v>130</v>
      </c>
      <c r="E67" s="26" t="s">
        <v>20</v>
      </c>
      <c r="F67" s="22" t="s">
        <v>131</v>
      </c>
      <c r="G67" s="92">
        <f t="shared" si="0"/>
        <v>5.1543515773521537E-2</v>
      </c>
      <c r="H67" s="42">
        <f t="shared" si="1"/>
        <v>0</v>
      </c>
      <c r="I67" s="42">
        <f t="shared" si="1"/>
        <v>0</v>
      </c>
      <c r="J67" s="109"/>
      <c r="K67" s="42">
        <f>K30/6804*12</f>
        <v>5.1543515773521537E-2</v>
      </c>
      <c r="L67" s="90"/>
      <c r="M67" s="93"/>
      <c r="P67" s="25">
        <v>370</v>
      </c>
    </row>
    <row r="68" spans="3:16" s="88" customFormat="1" ht="15" customHeight="1" x14ac:dyDescent="0.2">
      <c r="C68" s="89"/>
      <c r="D68" s="91" t="s">
        <v>132</v>
      </c>
      <c r="E68" s="26" t="s">
        <v>56</v>
      </c>
      <c r="F68" s="22" t="s">
        <v>133</v>
      </c>
      <c r="G68" s="92">
        <f t="shared" si="0"/>
        <v>0</v>
      </c>
      <c r="H68" s="42">
        <f t="shared" si="1"/>
        <v>0</v>
      </c>
      <c r="I68" s="42">
        <f t="shared" si="1"/>
        <v>0</v>
      </c>
      <c r="J68" s="42">
        <f>J31/6804*12</f>
        <v>0</v>
      </c>
      <c r="K68" s="109"/>
      <c r="L68" s="90"/>
      <c r="M68" s="93"/>
      <c r="P68" s="25">
        <v>380</v>
      </c>
    </row>
    <row r="69" spans="3:16" s="88" customFormat="1" ht="15" customHeight="1" x14ac:dyDescent="0.2">
      <c r="C69" s="89"/>
      <c r="D69" s="91" t="s">
        <v>134</v>
      </c>
      <c r="E69" s="47" t="s">
        <v>59</v>
      </c>
      <c r="F69" s="22" t="s">
        <v>135</v>
      </c>
      <c r="G69" s="92">
        <f t="shared" si="0"/>
        <v>0</v>
      </c>
      <c r="H69" s="42">
        <f>H32/6804*12</f>
        <v>0</v>
      </c>
      <c r="I69" s="42">
        <f>I32/6804*12</f>
        <v>0</v>
      </c>
      <c r="J69" s="42">
        <f>J32/6804*12</f>
        <v>0</v>
      </c>
      <c r="K69" s="42">
        <f>K32/6804*12</f>
        <v>0</v>
      </c>
      <c r="L69" s="90"/>
      <c r="M69" s="93"/>
      <c r="P69" s="25"/>
    </row>
    <row r="70" spans="3:16" s="88" customFormat="1" ht="15" customHeight="1" x14ac:dyDescent="0.2">
      <c r="C70" s="89"/>
      <c r="D70" s="91" t="s">
        <v>136</v>
      </c>
      <c r="E70" s="21" t="s">
        <v>62</v>
      </c>
      <c r="F70" s="22" t="s">
        <v>137</v>
      </c>
      <c r="G70" s="92">
        <f t="shared" si="0"/>
        <v>3.3131957671957672</v>
      </c>
      <c r="H70" s="92">
        <f>H71+H73+H76+H79</f>
        <v>0</v>
      </c>
      <c r="I70" s="92">
        <f>I71+I73+I76+I79</f>
        <v>0.30373368606701945</v>
      </c>
      <c r="J70" s="92">
        <f>J71+J73+J76+J79</f>
        <v>2.9619100529100528</v>
      </c>
      <c r="K70" s="92">
        <f>K71+K73+K76+K79</f>
        <v>4.7552028218694892E-2</v>
      </c>
      <c r="L70" s="90"/>
      <c r="M70" s="93"/>
      <c r="P70" s="25">
        <v>390</v>
      </c>
    </row>
    <row r="71" spans="3:16" s="88" customFormat="1" ht="22.5" x14ac:dyDescent="0.2">
      <c r="C71" s="89"/>
      <c r="D71" s="91" t="s">
        <v>138</v>
      </c>
      <c r="E71" s="26" t="s">
        <v>65</v>
      </c>
      <c r="F71" s="22" t="s">
        <v>139</v>
      </c>
      <c r="G71" s="92">
        <f t="shared" si="0"/>
        <v>3.3131957671957672</v>
      </c>
      <c r="H71" s="42">
        <f>H34/6804*12</f>
        <v>0</v>
      </c>
      <c r="I71" s="42">
        <f t="shared" ref="I71:K75" si="2">I34/6804*12</f>
        <v>0.30373368606701945</v>
      </c>
      <c r="J71" s="42">
        <f t="shared" si="2"/>
        <v>2.9619100529100528</v>
      </c>
      <c r="K71" s="42">
        <f t="shared" si="2"/>
        <v>4.7552028218694892E-2</v>
      </c>
      <c r="L71" s="90"/>
      <c r="M71" s="93"/>
      <c r="P71" s="25"/>
    </row>
    <row r="72" spans="3:16" s="88" customFormat="1" ht="15" customHeight="1" x14ac:dyDescent="0.2">
      <c r="C72" s="89"/>
      <c r="D72" s="91" t="s">
        <v>140</v>
      </c>
      <c r="E72" s="49" t="s">
        <v>68</v>
      </c>
      <c r="F72" s="22" t="s">
        <v>141</v>
      </c>
      <c r="G72" s="92">
        <f t="shared" si="0"/>
        <v>0</v>
      </c>
      <c r="H72" s="42">
        <f>H35/6804*12</f>
        <v>0</v>
      </c>
      <c r="I72" s="42">
        <f t="shared" si="2"/>
        <v>0</v>
      </c>
      <c r="J72" s="42">
        <f t="shared" si="2"/>
        <v>0</v>
      </c>
      <c r="K72" s="42">
        <f t="shared" si="2"/>
        <v>0</v>
      </c>
      <c r="L72" s="90"/>
      <c r="M72" s="93"/>
      <c r="P72" s="25"/>
    </row>
    <row r="73" spans="3:16" s="88" customFormat="1" ht="15" customHeight="1" x14ac:dyDescent="0.2">
      <c r="C73" s="89"/>
      <c r="D73" s="91" t="s">
        <v>142</v>
      </c>
      <c r="E73" s="26" t="s">
        <v>71</v>
      </c>
      <c r="F73" s="22" t="s">
        <v>143</v>
      </c>
      <c r="G73" s="92">
        <f t="shared" si="0"/>
        <v>0</v>
      </c>
      <c r="H73" s="42">
        <f>H36/6804*12</f>
        <v>0</v>
      </c>
      <c r="I73" s="42">
        <f t="shared" si="2"/>
        <v>0</v>
      </c>
      <c r="J73" s="42">
        <f t="shared" si="2"/>
        <v>0</v>
      </c>
      <c r="K73" s="42">
        <f t="shared" si="2"/>
        <v>0</v>
      </c>
      <c r="L73" s="90"/>
      <c r="M73" s="93"/>
      <c r="P73" s="25"/>
    </row>
    <row r="74" spans="3:16" s="88" customFormat="1" ht="15" customHeight="1" x14ac:dyDescent="0.2">
      <c r="C74" s="89"/>
      <c r="D74" s="91" t="s">
        <v>144</v>
      </c>
      <c r="E74" s="49" t="s">
        <v>74</v>
      </c>
      <c r="F74" s="22" t="s">
        <v>145</v>
      </c>
      <c r="G74" s="92">
        <f t="shared" si="0"/>
        <v>0</v>
      </c>
      <c r="H74" s="42">
        <f>H37/6804*12</f>
        <v>0</v>
      </c>
      <c r="I74" s="42">
        <f t="shared" si="2"/>
        <v>0</v>
      </c>
      <c r="J74" s="42">
        <f t="shared" si="2"/>
        <v>0</v>
      </c>
      <c r="K74" s="42">
        <f t="shared" si="2"/>
        <v>0</v>
      </c>
      <c r="L74" s="90"/>
      <c r="M74" s="93"/>
      <c r="P74" s="25"/>
    </row>
    <row r="75" spans="3:16" s="88" customFormat="1" ht="15" customHeight="1" x14ac:dyDescent="0.2">
      <c r="C75" s="89"/>
      <c r="D75" s="91" t="s">
        <v>146</v>
      </c>
      <c r="E75" s="50" t="s">
        <v>68</v>
      </c>
      <c r="F75" s="22" t="s">
        <v>147</v>
      </c>
      <c r="G75" s="92">
        <f t="shared" si="0"/>
        <v>0</v>
      </c>
      <c r="H75" s="42">
        <f>H38/6804*12</f>
        <v>0</v>
      </c>
      <c r="I75" s="42">
        <f t="shared" si="2"/>
        <v>0</v>
      </c>
      <c r="J75" s="42">
        <f t="shared" si="2"/>
        <v>0</v>
      </c>
      <c r="K75" s="42">
        <f t="shared" si="2"/>
        <v>0</v>
      </c>
      <c r="L75" s="90"/>
      <c r="M75" s="93"/>
      <c r="P75" s="25"/>
    </row>
    <row r="76" spans="3:16" s="88" customFormat="1" ht="15" customHeight="1" x14ac:dyDescent="0.2">
      <c r="C76" s="89"/>
      <c r="D76" s="91" t="s">
        <v>148</v>
      </c>
      <c r="E76" s="26" t="s">
        <v>79</v>
      </c>
      <c r="F76" s="22" t="s">
        <v>149</v>
      </c>
      <c r="G76" s="92">
        <f t="shared" si="0"/>
        <v>0</v>
      </c>
      <c r="H76" s="92">
        <f>SUM(H77:H78)</f>
        <v>0</v>
      </c>
      <c r="I76" s="92">
        <f>SUM(I77:I78)</f>
        <v>0</v>
      </c>
      <c r="J76" s="92">
        <f>SUM(J77:J78)</f>
        <v>0</v>
      </c>
      <c r="K76" s="92">
        <f>SUM(K77:K78)</f>
        <v>0</v>
      </c>
      <c r="L76" s="90"/>
      <c r="M76" s="93"/>
      <c r="P76" s="25"/>
    </row>
    <row r="77" spans="3:16" s="88" customFormat="1" ht="12.75" hidden="1" customHeight="1" x14ac:dyDescent="0.2">
      <c r="C77" s="89"/>
      <c r="D77" s="94" t="s">
        <v>150</v>
      </c>
      <c r="E77" s="95"/>
      <c r="F77" s="96" t="s">
        <v>149</v>
      </c>
      <c r="G77" s="97"/>
      <c r="H77" s="97"/>
      <c r="I77" s="97"/>
      <c r="J77" s="97"/>
      <c r="K77" s="97"/>
      <c r="L77" s="90"/>
      <c r="M77" s="93"/>
      <c r="P77" s="25"/>
    </row>
    <row r="78" spans="3:16" s="88" customFormat="1" ht="15" customHeight="1" x14ac:dyDescent="0.2">
      <c r="C78" s="89"/>
      <c r="D78" s="98"/>
      <c r="E78" s="99" t="s">
        <v>31</v>
      </c>
      <c r="F78" s="100"/>
      <c r="G78" s="100"/>
      <c r="H78" s="100"/>
      <c r="I78" s="100"/>
      <c r="J78" s="100"/>
      <c r="K78" s="101"/>
      <c r="L78" s="90"/>
      <c r="M78" s="93"/>
      <c r="P78" s="25"/>
    </row>
    <row r="79" spans="3:16" s="88" customFormat="1" ht="15" customHeight="1" x14ac:dyDescent="0.2">
      <c r="C79" s="89"/>
      <c r="D79" s="91" t="s">
        <v>151</v>
      </c>
      <c r="E79" s="26" t="s">
        <v>83</v>
      </c>
      <c r="F79" s="22" t="s">
        <v>152</v>
      </c>
      <c r="G79" s="92">
        <f t="shared" si="0"/>
        <v>0</v>
      </c>
      <c r="H79" s="42">
        <f t="shared" ref="H79:K85" si="3">H42/6804*12</f>
        <v>0</v>
      </c>
      <c r="I79" s="42">
        <f t="shared" si="3"/>
        <v>0</v>
      </c>
      <c r="J79" s="42">
        <f t="shared" si="3"/>
        <v>0</v>
      </c>
      <c r="K79" s="42">
        <f t="shared" si="3"/>
        <v>0</v>
      </c>
      <c r="L79" s="90"/>
      <c r="M79" s="93"/>
      <c r="P79" s="25">
        <v>410</v>
      </c>
    </row>
    <row r="80" spans="3:16" s="88" customFormat="1" ht="15" customHeight="1" x14ac:dyDescent="0.2">
      <c r="C80" s="89"/>
      <c r="D80" s="91" t="s">
        <v>153</v>
      </c>
      <c r="E80" s="21" t="s">
        <v>86</v>
      </c>
      <c r="F80" s="22" t="s">
        <v>154</v>
      </c>
      <c r="G80" s="92">
        <f t="shared" si="0"/>
        <v>3.0065223622449655</v>
      </c>
      <c r="H80" s="42">
        <f t="shared" si="3"/>
        <v>0</v>
      </c>
      <c r="I80" s="42">
        <f t="shared" si="3"/>
        <v>2.95449774796095</v>
      </c>
      <c r="J80" s="42">
        <f t="shared" si="3"/>
        <v>5.2024614284015849E-2</v>
      </c>
      <c r="K80" s="42">
        <f t="shared" si="3"/>
        <v>-2.6159752396811447E-16</v>
      </c>
      <c r="L80" s="90"/>
      <c r="M80" s="93"/>
      <c r="P80" s="25">
        <v>440</v>
      </c>
    </row>
    <row r="81" spans="3:16" s="88" customFormat="1" ht="15" customHeight="1" x14ac:dyDescent="0.2">
      <c r="C81" s="89"/>
      <c r="D81" s="91" t="s">
        <v>155</v>
      </c>
      <c r="E81" s="21" t="s">
        <v>89</v>
      </c>
      <c r="F81" s="22" t="s">
        <v>156</v>
      </c>
      <c r="G81" s="92">
        <f t="shared" si="0"/>
        <v>0</v>
      </c>
      <c r="H81" s="42">
        <f t="shared" si="3"/>
        <v>0</v>
      </c>
      <c r="I81" s="42">
        <f t="shared" si="3"/>
        <v>0</v>
      </c>
      <c r="J81" s="42">
        <f t="shared" si="3"/>
        <v>0</v>
      </c>
      <c r="K81" s="42">
        <f t="shared" si="3"/>
        <v>0</v>
      </c>
      <c r="L81" s="90"/>
      <c r="M81" s="93"/>
      <c r="P81" s="25">
        <v>450</v>
      </c>
    </row>
    <row r="82" spans="3:16" s="88" customFormat="1" ht="15" customHeight="1" x14ac:dyDescent="0.2">
      <c r="C82" s="89"/>
      <c r="D82" s="91" t="s">
        <v>157</v>
      </c>
      <c r="E82" s="21" t="s">
        <v>92</v>
      </c>
      <c r="F82" s="22" t="s">
        <v>158</v>
      </c>
      <c r="G82" s="92">
        <f t="shared" si="0"/>
        <v>1.492063492063492E-3</v>
      </c>
      <c r="H82" s="42">
        <f t="shared" si="3"/>
        <v>0</v>
      </c>
      <c r="I82" s="42">
        <f t="shared" si="3"/>
        <v>0</v>
      </c>
      <c r="J82" s="42">
        <f t="shared" si="3"/>
        <v>1.492063492063492E-3</v>
      </c>
      <c r="K82" s="42">
        <f t="shared" si="3"/>
        <v>0</v>
      </c>
      <c r="L82" s="90"/>
      <c r="M82" s="93"/>
      <c r="P82" s="25">
        <v>470</v>
      </c>
    </row>
    <row r="83" spans="3:16" s="88" customFormat="1" ht="15" customHeight="1" x14ac:dyDescent="0.2">
      <c r="C83" s="89"/>
      <c r="D83" s="91" t="s">
        <v>159</v>
      </c>
      <c r="E83" s="21" t="s">
        <v>95</v>
      </c>
      <c r="F83" s="22" t="s">
        <v>160</v>
      </c>
      <c r="G83" s="92">
        <f t="shared" si="0"/>
        <v>0.34294885361552019</v>
      </c>
      <c r="H83" s="42">
        <f t="shared" si="3"/>
        <v>0</v>
      </c>
      <c r="I83" s="42">
        <f t="shared" si="3"/>
        <v>3.1114244984376285E-2</v>
      </c>
      <c r="J83" s="42">
        <f t="shared" si="3"/>
        <v>0.3063408585446587</v>
      </c>
      <c r="K83" s="42">
        <f t="shared" si="3"/>
        <v>5.4937500864852534E-3</v>
      </c>
      <c r="L83" s="90"/>
      <c r="M83" s="93"/>
      <c r="P83" s="25">
        <v>480</v>
      </c>
    </row>
    <row r="84" spans="3:16" s="88" customFormat="1" ht="15" customHeight="1" x14ac:dyDescent="0.2">
      <c r="C84" s="89"/>
      <c r="D84" s="91" t="s">
        <v>161</v>
      </c>
      <c r="E84" s="26" t="s">
        <v>162</v>
      </c>
      <c r="F84" s="22" t="s">
        <v>163</v>
      </c>
      <c r="G84" s="92">
        <f t="shared" si="0"/>
        <v>1.7607271348838956E-4</v>
      </c>
      <c r="H84" s="42">
        <f t="shared" si="3"/>
        <v>0</v>
      </c>
      <c r="I84" s="42">
        <f t="shared" si="3"/>
        <v>0</v>
      </c>
      <c r="J84" s="42">
        <f t="shared" si="3"/>
        <v>1.7607271348838956E-4</v>
      </c>
      <c r="K84" s="42">
        <f t="shared" si="3"/>
        <v>0</v>
      </c>
      <c r="L84" s="90"/>
      <c r="M84" s="93"/>
      <c r="P84" s="25">
        <v>490</v>
      </c>
    </row>
    <row r="85" spans="3:16" s="88" customFormat="1" ht="15" customHeight="1" x14ac:dyDescent="0.2">
      <c r="C85" s="89"/>
      <c r="D85" s="91" t="s">
        <v>164</v>
      </c>
      <c r="E85" s="21" t="s">
        <v>101</v>
      </c>
      <c r="F85" s="22" t="s">
        <v>165</v>
      </c>
      <c r="G85" s="92">
        <f t="shared" si="0"/>
        <v>0.24641754362199872</v>
      </c>
      <c r="H85" s="42">
        <f t="shared" si="3"/>
        <v>0</v>
      </c>
      <c r="I85" s="42">
        <f t="shared" si="3"/>
        <v>2.2356382708013579E-2</v>
      </c>
      <c r="J85" s="42">
        <f t="shared" si="3"/>
        <v>0.22011376063166044</v>
      </c>
      <c r="K85" s="42">
        <f t="shared" si="3"/>
        <v>3.9474002823247055E-3</v>
      </c>
      <c r="L85" s="90"/>
      <c r="M85" s="93"/>
      <c r="P85" s="25"/>
    </row>
    <row r="86" spans="3:16" s="88" customFormat="1" ht="33.75" x14ac:dyDescent="0.2">
      <c r="C86" s="89"/>
      <c r="D86" s="91" t="s">
        <v>166</v>
      </c>
      <c r="E86" s="47" t="s">
        <v>104</v>
      </c>
      <c r="F86" s="22" t="s">
        <v>167</v>
      </c>
      <c r="G86" s="92">
        <f t="shared" si="0"/>
        <v>9.6531309993521511E-2</v>
      </c>
      <c r="H86" s="92">
        <f>H83-H85</f>
        <v>0</v>
      </c>
      <c r="I86" s="92">
        <f>I83-I85</f>
        <v>8.7578622763627052E-3</v>
      </c>
      <c r="J86" s="92">
        <f>J83-J85</f>
        <v>8.6227097912998263E-2</v>
      </c>
      <c r="K86" s="92">
        <f>K83-K85</f>
        <v>1.5463498041605479E-3</v>
      </c>
      <c r="L86" s="90"/>
      <c r="M86" s="93"/>
      <c r="P86" s="25"/>
    </row>
    <row r="87" spans="3:16" s="88" customFormat="1" ht="15" customHeight="1" x14ac:dyDescent="0.2">
      <c r="C87" s="89"/>
      <c r="D87" s="91" t="s">
        <v>168</v>
      </c>
      <c r="E87" s="21" t="s">
        <v>107</v>
      </c>
      <c r="F87" s="22" t="s">
        <v>169</v>
      </c>
      <c r="G87" s="92">
        <f t="shared" si="0"/>
        <v>0.24408854781578143</v>
      </c>
      <c r="H87" s="92">
        <f>(H52+H64+H69)-(H70+H80+H81+H82+H83)</f>
        <v>0</v>
      </c>
      <c r="I87" s="92">
        <f>(I52+I64+I69)-(I70+I80+I81+I82+I83)</f>
        <v>0.30362081128747764</v>
      </c>
      <c r="J87" s="92">
        <f>(J52+J64+J69)-(J70+J80+J81+J82+J83)</f>
        <v>-5.8030000940037851E-2</v>
      </c>
      <c r="K87" s="92">
        <f>(K52+K64+K69)-(K70+K80+K81+K82+K83)</f>
        <v>-1.5022625316583466E-3</v>
      </c>
      <c r="L87" s="90"/>
      <c r="M87" s="93"/>
      <c r="P87" s="25">
        <v>500</v>
      </c>
    </row>
    <row r="88" spans="3:16" s="88" customFormat="1" ht="15" customHeight="1" x14ac:dyDescent="0.2">
      <c r="C88" s="89"/>
      <c r="D88" s="139" t="s">
        <v>170</v>
      </c>
      <c r="E88" s="140"/>
      <c r="F88" s="140"/>
      <c r="G88" s="140"/>
      <c r="H88" s="140"/>
      <c r="I88" s="140"/>
      <c r="J88" s="140"/>
      <c r="K88" s="141"/>
      <c r="L88" s="90"/>
      <c r="M88" s="93"/>
      <c r="P88" s="102"/>
    </row>
    <row r="89" spans="3:16" s="88" customFormat="1" ht="15" customHeight="1" x14ac:dyDescent="0.2">
      <c r="C89" s="89"/>
      <c r="D89" s="91" t="s">
        <v>171</v>
      </c>
      <c r="E89" s="21" t="s">
        <v>172</v>
      </c>
      <c r="F89" s="22" t="s">
        <v>173</v>
      </c>
      <c r="G89" s="92">
        <f t="shared" si="0"/>
        <v>0</v>
      </c>
      <c r="H89" s="27"/>
      <c r="I89" s="27"/>
      <c r="J89" s="27"/>
      <c r="K89" s="27"/>
      <c r="L89" s="90"/>
      <c r="M89" s="93"/>
      <c r="P89" s="25">
        <v>600</v>
      </c>
    </row>
    <row r="90" spans="3:16" s="88" customFormat="1" ht="15" customHeight="1" x14ac:dyDescent="0.2">
      <c r="C90" s="89"/>
      <c r="D90" s="91" t="s">
        <v>174</v>
      </c>
      <c r="E90" s="21" t="s">
        <v>175</v>
      </c>
      <c r="F90" s="22" t="s">
        <v>176</v>
      </c>
      <c r="G90" s="92">
        <f t="shared" si="0"/>
        <v>0</v>
      </c>
      <c r="H90" s="27"/>
      <c r="I90" s="27"/>
      <c r="J90" s="27"/>
      <c r="K90" s="27"/>
      <c r="L90" s="90"/>
      <c r="M90" s="93"/>
      <c r="P90" s="25">
        <v>610</v>
      </c>
    </row>
    <row r="91" spans="3:16" s="88" customFormat="1" ht="15" customHeight="1" x14ac:dyDescent="0.2">
      <c r="C91" s="89"/>
      <c r="D91" s="91" t="s">
        <v>177</v>
      </c>
      <c r="E91" s="21" t="s">
        <v>178</v>
      </c>
      <c r="F91" s="22" t="s">
        <v>179</v>
      </c>
      <c r="G91" s="92">
        <f t="shared" si="0"/>
        <v>0</v>
      </c>
      <c r="H91" s="27"/>
      <c r="I91" s="27"/>
      <c r="J91" s="27"/>
      <c r="K91" s="27"/>
      <c r="L91" s="90"/>
      <c r="M91" s="93"/>
      <c r="P91" s="25">
        <v>620</v>
      </c>
    </row>
    <row r="92" spans="3:16" s="88" customFormat="1" ht="15" customHeight="1" x14ac:dyDescent="0.2">
      <c r="C92" s="89"/>
      <c r="D92" s="139" t="s">
        <v>180</v>
      </c>
      <c r="E92" s="140"/>
      <c r="F92" s="140"/>
      <c r="G92" s="140"/>
      <c r="H92" s="140"/>
      <c r="I92" s="140"/>
      <c r="J92" s="140"/>
      <c r="K92" s="141"/>
      <c r="L92" s="90"/>
      <c r="M92" s="93"/>
      <c r="P92" s="102"/>
    </row>
    <row r="93" spans="3:16" s="88" customFormat="1" ht="15" customHeight="1" x14ac:dyDescent="0.2">
      <c r="C93" s="89"/>
      <c r="D93" s="91" t="s">
        <v>181</v>
      </c>
      <c r="E93" s="21" t="s">
        <v>182</v>
      </c>
      <c r="F93" s="22" t="s">
        <v>183</v>
      </c>
      <c r="G93" s="92">
        <f t="shared" si="0"/>
        <v>1878.5819999999999</v>
      </c>
      <c r="H93" s="92">
        <f>SUM(H94:H95)</f>
        <v>0</v>
      </c>
      <c r="I93" s="92">
        <f>SUM(I94:I95)</f>
        <v>172.21700000000001</v>
      </c>
      <c r="J93" s="92">
        <f>SUM(J94:J95)</f>
        <v>1679.4029999999998</v>
      </c>
      <c r="K93" s="92">
        <f>SUM(K94:K95)</f>
        <v>26.962</v>
      </c>
      <c r="L93" s="90"/>
      <c r="M93" s="93"/>
      <c r="P93" s="25">
        <v>700</v>
      </c>
    </row>
    <row r="94" spans="3:16" ht="15" customHeight="1" x14ac:dyDescent="0.2">
      <c r="D94" s="112" t="s">
        <v>184</v>
      </c>
      <c r="E94" s="26" t="s">
        <v>185</v>
      </c>
      <c r="F94" s="22" t="s">
        <v>186</v>
      </c>
      <c r="G94" s="92">
        <f t="shared" si="0"/>
        <v>1878.5819999999999</v>
      </c>
      <c r="H94" s="55">
        <f>H34</f>
        <v>0</v>
      </c>
      <c r="I94" s="55">
        <f>I34</f>
        <v>172.21700000000001</v>
      </c>
      <c r="J94" s="55">
        <f>J34</f>
        <v>1679.4029999999998</v>
      </c>
      <c r="K94" s="55">
        <f>K34</f>
        <v>26.962</v>
      </c>
      <c r="L94" s="85"/>
      <c r="M94" s="93"/>
      <c r="P94" s="25">
        <v>710</v>
      </c>
    </row>
    <row r="95" spans="3:16" ht="15" customHeight="1" x14ac:dyDescent="0.2">
      <c r="D95" s="112" t="s">
        <v>187</v>
      </c>
      <c r="E95" s="26" t="s">
        <v>188</v>
      </c>
      <c r="F95" s="22" t="s">
        <v>189</v>
      </c>
      <c r="G95" s="92">
        <f t="shared" si="0"/>
        <v>0</v>
      </c>
      <c r="H95" s="113">
        <f>H98</f>
        <v>0</v>
      </c>
      <c r="I95" s="113">
        <f>I98</f>
        <v>0</v>
      </c>
      <c r="J95" s="113">
        <f>J98</f>
        <v>0</v>
      </c>
      <c r="K95" s="113">
        <f>K98</f>
        <v>0</v>
      </c>
      <c r="L95" s="85"/>
      <c r="M95" s="93"/>
      <c r="P95" s="25">
        <v>720</v>
      </c>
    </row>
    <row r="96" spans="3:16" ht="15" customHeight="1" x14ac:dyDescent="0.2">
      <c r="D96" s="112" t="s">
        <v>190</v>
      </c>
      <c r="E96" s="49" t="s">
        <v>191</v>
      </c>
      <c r="F96" s="22" t="s">
        <v>192</v>
      </c>
      <c r="G96" s="92">
        <f t="shared" si="0"/>
        <v>0</v>
      </c>
      <c r="H96" s="55"/>
      <c r="I96" s="55"/>
      <c r="J96" s="55"/>
      <c r="K96" s="55"/>
      <c r="L96" s="85"/>
      <c r="M96" s="93"/>
      <c r="P96" s="25">
        <v>730</v>
      </c>
    </row>
    <row r="97" spans="4:16" ht="15" customHeight="1" x14ac:dyDescent="0.2">
      <c r="D97" s="112" t="s">
        <v>193</v>
      </c>
      <c r="E97" s="50" t="s">
        <v>194</v>
      </c>
      <c r="F97" s="22" t="s">
        <v>195</v>
      </c>
      <c r="G97" s="92">
        <f t="shared" si="0"/>
        <v>0</v>
      </c>
      <c r="H97" s="55"/>
      <c r="I97" s="55"/>
      <c r="J97" s="55"/>
      <c r="K97" s="55"/>
      <c r="L97" s="85"/>
      <c r="M97" s="93"/>
      <c r="P97" s="25"/>
    </row>
    <row r="98" spans="4:16" ht="15" customHeight="1" x14ac:dyDescent="0.2">
      <c r="D98" s="112" t="s">
        <v>196</v>
      </c>
      <c r="E98" s="49" t="s">
        <v>197</v>
      </c>
      <c r="F98" s="22" t="s">
        <v>198</v>
      </c>
      <c r="G98" s="92">
        <f t="shared" si="0"/>
        <v>0</v>
      </c>
      <c r="H98" s="55"/>
      <c r="I98" s="55"/>
      <c r="J98" s="55"/>
      <c r="K98" s="55"/>
      <c r="L98" s="85"/>
      <c r="M98" s="93"/>
      <c r="P98" s="25">
        <v>740</v>
      </c>
    </row>
    <row r="99" spans="4:16" ht="15" customHeight="1" x14ac:dyDescent="0.2">
      <c r="D99" s="112" t="s">
        <v>199</v>
      </c>
      <c r="E99" s="21" t="s">
        <v>200</v>
      </c>
      <c r="F99" s="22" t="s">
        <v>201</v>
      </c>
      <c r="G99" s="92">
        <f t="shared" si="0"/>
        <v>0</v>
      </c>
      <c r="H99" s="113">
        <f>H100+H116</f>
        <v>0</v>
      </c>
      <c r="I99" s="113">
        <f>I100+I116</f>
        <v>0</v>
      </c>
      <c r="J99" s="113">
        <f>J100+J116</f>
        <v>0</v>
      </c>
      <c r="K99" s="113">
        <f>K100+K116</f>
        <v>0</v>
      </c>
      <c r="L99" s="85"/>
      <c r="M99" s="93"/>
      <c r="P99" s="25">
        <v>750</v>
      </c>
    </row>
    <row r="100" spans="4:16" ht="15" customHeight="1" x14ac:dyDescent="0.2">
      <c r="D100" s="112" t="s">
        <v>202</v>
      </c>
      <c r="E100" s="26" t="s">
        <v>203</v>
      </c>
      <c r="F100" s="22" t="s">
        <v>204</v>
      </c>
      <c r="G100" s="92">
        <f t="shared" si="0"/>
        <v>0</v>
      </c>
      <c r="H100" s="113">
        <f>H101+H102</f>
        <v>0</v>
      </c>
      <c r="I100" s="113">
        <f>I101+I102</f>
        <v>0</v>
      </c>
      <c r="J100" s="113">
        <f>J101+J102</f>
        <v>0</v>
      </c>
      <c r="K100" s="113">
        <f>K101+K102</f>
        <v>0</v>
      </c>
      <c r="L100" s="85"/>
      <c r="M100" s="93"/>
      <c r="P100" s="25">
        <v>760</v>
      </c>
    </row>
    <row r="101" spans="4:16" ht="15" customHeight="1" x14ac:dyDescent="0.2">
      <c r="D101" s="112" t="s">
        <v>205</v>
      </c>
      <c r="E101" s="49" t="s">
        <v>206</v>
      </c>
      <c r="F101" s="22" t="s">
        <v>207</v>
      </c>
      <c r="G101" s="92">
        <f t="shared" si="0"/>
        <v>0</v>
      </c>
      <c r="H101" s="55"/>
      <c r="I101" s="55"/>
      <c r="J101" s="55"/>
      <c r="K101" s="55"/>
      <c r="L101" s="85"/>
      <c r="M101" s="93"/>
      <c r="P101" s="25"/>
    </row>
    <row r="102" spans="4:16" ht="15" customHeight="1" x14ac:dyDescent="0.2">
      <c r="D102" s="112" t="s">
        <v>208</v>
      </c>
      <c r="E102" s="49" t="s">
        <v>209</v>
      </c>
      <c r="F102" s="22" t="s">
        <v>210</v>
      </c>
      <c r="G102" s="92">
        <f t="shared" si="0"/>
        <v>0</v>
      </c>
      <c r="H102" s="113">
        <f>H103+H106+H109+H112+H113+H114+H115</f>
        <v>0</v>
      </c>
      <c r="I102" s="113">
        <f>I103+I106+I109+I112+I113+I114+I115</f>
        <v>0</v>
      </c>
      <c r="J102" s="113">
        <f>J103+J106+J109+J112+J113+J114+J115</f>
        <v>0</v>
      </c>
      <c r="K102" s="113">
        <f>K103+K106+K109+K112+K113+K114+K115</f>
        <v>0</v>
      </c>
      <c r="L102" s="85"/>
      <c r="M102" s="93"/>
      <c r="P102" s="25"/>
    </row>
    <row r="103" spans="4:16" ht="45" x14ac:dyDescent="0.2">
      <c r="D103" s="112" t="s">
        <v>211</v>
      </c>
      <c r="E103" s="50" t="s">
        <v>212</v>
      </c>
      <c r="F103" s="22" t="s">
        <v>213</v>
      </c>
      <c r="G103" s="92">
        <f t="shared" si="0"/>
        <v>0</v>
      </c>
      <c r="H103" s="114">
        <f>H104+H105</f>
        <v>0</v>
      </c>
      <c r="I103" s="114">
        <f>I104+I105</f>
        <v>0</v>
      </c>
      <c r="J103" s="114">
        <f>J104+J105</f>
        <v>0</v>
      </c>
      <c r="K103" s="114">
        <f>K104+K105</f>
        <v>0</v>
      </c>
      <c r="L103" s="85"/>
      <c r="M103" s="93"/>
      <c r="P103" s="25"/>
    </row>
    <row r="104" spans="4:16" ht="15" customHeight="1" x14ac:dyDescent="0.2">
      <c r="D104" s="112" t="s">
        <v>214</v>
      </c>
      <c r="E104" s="58" t="s">
        <v>215</v>
      </c>
      <c r="F104" s="22" t="s">
        <v>216</v>
      </c>
      <c r="G104" s="92">
        <f t="shared" si="0"/>
        <v>0</v>
      </c>
      <c r="H104" s="55"/>
      <c r="I104" s="55"/>
      <c r="J104" s="55"/>
      <c r="K104" s="55"/>
      <c r="L104" s="85"/>
      <c r="M104" s="93"/>
      <c r="P104" s="25"/>
    </row>
    <row r="105" spans="4:16" ht="15" customHeight="1" x14ac:dyDescent="0.2">
      <c r="D105" s="112" t="s">
        <v>217</v>
      </c>
      <c r="E105" s="58" t="s">
        <v>218</v>
      </c>
      <c r="F105" s="22" t="s">
        <v>219</v>
      </c>
      <c r="G105" s="92">
        <f t="shared" si="0"/>
        <v>0</v>
      </c>
      <c r="H105" s="55"/>
      <c r="I105" s="55"/>
      <c r="J105" s="55"/>
      <c r="K105" s="55"/>
      <c r="L105" s="85"/>
      <c r="M105" s="93"/>
      <c r="P105" s="25"/>
    </row>
    <row r="106" spans="4:16" ht="45" x14ac:dyDescent="0.2">
      <c r="D106" s="112" t="s">
        <v>220</v>
      </c>
      <c r="E106" s="50" t="s">
        <v>221</v>
      </c>
      <c r="F106" s="22" t="s">
        <v>222</v>
      </c>
      <c r="G106" s="92">
        <f t="shared" si="0"/>
        <v>0</v>
      </c>
      <c r="H106" s="114">
        <f>H107+H108</f>
        <v>0</v>
      </c>
      <c r="I106" s="114">
        <f>I107+I108</f>
        <v>0</v>
      </c>
      <c r="J106" s="114">
        <f>J107+J108</f>
        <v>0</v>
      </c>
      <c r="K106" s="114">
        <f>K107+K108</f>
        <v>0</v>
      </c>
      <c r="L106" s="85"/>
      <c r="M106" s="93"/>
      <c r="P106" s="25"/>
    </row>
    <row r="107" spans="4:16" ht="15" customHeight="1" x14ac:dyDescent="0.2">
      <c r="D107" s="112" t="s">
        <v>223</v>
      </c>
      <c r="E107" s="58" t="s">
        <v>215</v>
      </c>
      <c r="F107" s="22" t="s">
        <v>224</v>
      </c>
      <c r="G107" s="92">
        <f t="shared" si="0"/>
        <v>0</v>
      </c>
      <c r="H107" s="55"/>
      <c r="I107" s="55"/>
      <c r="J107" s="55"/>
      <c r="K107" s="55"/>
      <c r="L107" s="85"/>
      <c r="M107" s="93"/>
      <c r="P107" s="25"/>
    </row>
    <row r="108" spans="4:16" ht="15" customHeight="1" x14ac:dyDescent="0.2">
      <c r="D108" s="112" t="s">
        <v>225</v>
      </c>
      <c r="E108" s="58" t="s">
        <v>218</v>
      </c>
      <c r="F108" s="22" t="s">
        <v>226</v>
      </c>
      <c r="G108" s="92">
        <f t="shared" si="0"/>
        <v>0</v>
      </c>
      <c r="H108" s="55"/>
      <c r="I108" s="55"/>
      <c r="J108" s="55"/>
      <c r="K108" s="55"/>
      <c r="L108" s="85"/>
      <c r="M108" s="93"/>
      <c r="P108" s="25"/>
    </row>
    <row r="109" spans="4:16" ht="15" customHeight="1" x14ac:dyDescent="0.2">
      <c r="D109" s="112" t="s">
        <v>227</v>
      </c>
      <c r="E109" s="50" t="s">
        <v>228</v>
      </c>
      <c r="F109" s="22" t="s">
        <v>229</v>
      </c>
      <c r="G109" s="92">
        <f t="shared" si="0"/>
        <v>0</v>
      </c>
      <c r="H109" s="114">
        <f>H110+H111</f>
        <v>0</v>
      </c>
      <c r="I109" s="114">
        <f>I110+I111</f>
        <v>0</v>
      </c>
      <c r="J109" s="114">
        <f>J110+J111</f>
        <v>0</v>
      </c>
      <c r="K109" s="114">
        <f>K110+K111</f>
        <v>0</v>
      </c>
      <c r="L109" s="85"/>
      <c r="M109" s="93"/>
      <c r="P109" s="25"/>
    </row>
    <row r="110" spans="4:16" ht="15" customHeight="1" x14ac:dyDescent="0.2">
      <c r="D110" s="112" t="s">
        <v>230</v>
      </c>
      <c r="E110" s="58" t="s">
        <v>215</v>
      </c>
      <c r="F110" s="22" t="s">
        <v>231</v>
      </c>
      <c r="G110" s="92">
        <f t="shared" si="0"/>
        <v>0</v>
      </c>
      <c r="H110" s="55"/>
      <c r="I110" s="55"/>
      <c r="J110" s="55"/>
      <c r="K110" s="55"/>
      <c r="L110" s="85"/>
      <c r="M110" s="93"/>
      <c r="P110" s="25"/>
    </row>
    <row r="111" spans="4:16" ht="15" customHeight="1" x14ac:dyDescent="0.2">
      <c r="D111" s="112" t="s">
        <v>232</v>
      </c>
      <c r="E111" s="58" t="s">
        <v>218</v>
      </c>
      <c r="F111" s="22" t="s">
        <v>233</v>
      </c>
      <c r="G111" s="92">
        <f t="shared" si="0"/>
        <v>0</v>
      </c>
      <c r="H111" s="55"/>
      <c r="I111" s="55"/>
      <c r="J111" s="55"/>
      <c r="K111" s="55"/>
      <c r="L111" s="85"/>
      <c r="M111" s="93"/>
      <c r="P111" s="25"/>
    </row>
    <row r="112" spans="4:16" ht="15" customHeight="1" x14ac:dyDescent="0.2">
      <c r="D112" s="112" t="s">
        <v>234</v>
      </c>
      <c r="E112" s="50" t="s">
        <v>235</v>
      </c>
      <c r="F112" s="22" t="s">
        <v>236</v>
      </c>
      <c r="G112" s="92">
        <f t="shared" si="0"/>
        <v>0</v>
      </c>
      <c r="H112" s="55"/>
      <c r="I112" s="55"/>
      <c r="J112" s="55"/>
      <c r="K112" s="55"/>
      <c r="L112" s="85"/>
      <c r="M112" s="93"/>
      <c r="P112" s="25"/>
    </row>
    <row r="113" spans="4:16" ht="15" customHeight="1" x14ac:dyDescent="0.2">
      <c r="D113" s="112" t="s">
        <v>237</v>
      </c>
      <c r="E113" s="50" t="s">
        <v>238</v>
      </c>
      <c r="F113" s="22" t="s">
        <v>239</v>
      </c>
      <c r="G113" s="92">
        <f t="shared" si="0"/>
        <v>0</v>
      </c>
      <c r="H113" s="55"/>
      <c r="I113" s="55"/>
      <c r="J113" s="55"/>
      <c r="K113" s="55"/>
      <c r="L113" s="85"/>
      <c r="M113" s="93"/>
      <c r="P113" s="25"/>
    </row>
    <row r="114" spans="4:16" ht="45" x14ac:dyDescent="0.2">
      <c r="D114" s="112" t="s">
        <v>240</v>
      </c>
      <c r="E114" s="50" t="s">
        <v>241</v>
      </c>
      <c r="F114" s="22" t="s">
        <v>242</v>
      </c>
      <c r="G114" s="92">
        <f t="shared" si="0"/>
        <v>0</v>
      </c>
      <c r="H114" s="55"/>
      <c r="I114" s="55"/>
      <c r="J114" s="55"/>
      <c r="K114" s="55"/>
      <c r="L114" s="85"/>
      <c r="M114" s="93"/>
      <c r="P114" s="25"/>
    </row>
    <row r="115" spans="4:16" ht="22.5" x14ac:dyDescent="0.2">
      <c r="D115" s="112" t="s">
        <v>243</v>
      </c>
      <c r="E115" s="50" t="s">
        <v>244</v>
      </c>
      <c r="F115" s="22" t="s">
        <v>245</v>
      </c>
      <c r="G115" s="92">
        <f t="shared" si="0"/>
        <v>0</v>
      </c>
      <c r="H115" s="55"/>
      <c r="I115" s="55"/>
      <c r="J115" s="55"/>
      <c r="K115" s="55"/>
      <c r="L115" s="85"/>
      <c r="M115" s="93"/>
      <c r="P115" s="25"/>
    </row>
    <row r="116" spans="4:16" ht="15" customHeight="1" x14ac:dyDescent="0.2">
      <c r="D116" s="112" t="s">
        <v>246</v>
      </c>
      <c r="E116" s="26" t="s">
        <v>247</v>
      </c>
      <c r="F116" s="22" t="s">
        <v>248</v>
      </c>
      <c r="G116" s="92">
        <f t="shared" si="0"/>
        <v>0</v>
      </c>
      <c r="H116" s="113">
        <f>H119</f>
        <v>0</v>
      </c>
      <c r="I116" s="113">
        <f>I119</f>
        <v>0</v>
      </c>
      <c r="J116" s="113">
        <f>J119</f>
        <v>0</v>
      </c>
      <c r="K116" s="113">
        <f>K119</f>
        <v>0</v>
      </c>
      <c r="L116" s="85"/>
      <c r="M116" s="93"/>
      <c r="P116" s="25">
        <v>770</v>
      </c>
    </row>
    <row r="117" spans="4:16" ht="15" customHeight="1" x14ac:dyDescent="0.2">
      <c r="D117" s="112" t="s">
        <v>249</v>
      </c>
      <c r="E117" s="49" t="s">
        <v>191</v>
      </c>
      <c r="F117" s="22" t="s">
        <v>250</v>
      </c>
      <c r="G117" s="92">
        <f t="shared" si="0"/>
        <v>0</v>
      </c>
      <c r="H117" s="55"/>
      <c r="I117" s="55"/>
      <c r="J117" s="55"/>
      <c r="K117" s="55"/>
      <c r="L117" s="85"/>
      <c r="M117" s="93"/>
      <c r="P117" s="25">
        <v>780</v>
      </c>
    </row>
    <row r="118" spans="4:16" ht="15" customHeight="1" x14ac:dyDescent="0.2">
      <c r="D118" s="112" t="s">
        <v>251</v>
      </c>
      <c r="E118" s="50" t="s">
        <v>252</v>
      </c>
      <c r="F118" s="22" t="s">
        <v>253</v>
      </c>
      <c r="G118" s="92">
        <f t="shared" si="0"/>
        <v>0</v>
      </c>
      <c r="H118" s="55"/>
      <c r="I118" s="55"/>
      <c r="J118" s="55"/>
      <c r="K118" s="55"/>
      <c r="L118" s="85"/>
      <c r="M118" s="93"/>
      <c r="P118" s="25"/>
    </row>
    <row r="119" spans="4:16" ht="15" customHeight="1" x14ac:dyDescent="0.2">
      <c r="D119" s="112" t="s">
        <v>254</v>
      </c>
      <c r="E119" s="49" t="s">
        <v>197</v>
      </c>
      <c r="F119" s="22" t="s">
        <v>255</v>
      </c>
      <c r="G119" s="92">
        <f t="shared" si="0"/>
        <v>0</v>
      </c>
      <c r="H119" s="55"/>
      <c r="I119" s="55"/>
      <c r="J119" s="55"/>
      <c r="K119" s="55"/>
      <c r="L119" s="85"/>
      <c r="M119" s="93"/>
      <c r="P119" s="25">
        <v>790</v>
      </c>
    </row>
    <row r="120" spans="4:16" ht="15" customHeight="1" x14ac:dyDescent="0.2">
      <c r="D120" s="112" t="s">
        <v>256</v>
      </c>
      <c r="E120" s="47" t="s">
        <v>257</v>
      </c>
      <c r="F120" s="22" t="s">
        <v>258</v>
      </c>
      <c r="G120" s="92">
        <f t="shared" si="0"/>
        <v>0</v>
      </c>
      <c r="H120" s="113">
        <f>SUM(H121:H122)</f>
        <v>0</v>
      </c>
      <c r="I120" s="113">
        <f>SUM(I121:I122)</f>
        <v>0</v>
      </c>
      <c r="J120" s="113">
        <f>SUM(J121:J122)</f>
        <v>0</v>
      </c>
      <c r="K120" s="113">
        <f>SUM(K121:K122)</f>
        <v>0</v>
      </c>
      <c r="L120" s="85"/>
      <c r="M120" s="93"/>
      <c r="P120" s="25"/>
    </row>
    <row r="121" spans="4:16" ht="15" customHeight="1" x14ac:dyDescent="0.2">
      <c r="D121" s="112" t="s">
        <v>259</v>
      </c>
      <c r="E121" s="26" t="s">
        <v>185</v>
      </c>
      <c r="F121" s="22" t="s">
        <v>260</v>
      </c>
      <c r="G121" s="92">
        <f t="shared" si="0"/>
        <v>0</v>
      </c>
      <c r="H121" s="55"/>
      <c r="I121" s="55"/>
      <c r="J121" s="55"/>
      <c r="K121" s="55"/>
      <c r="L121" s="85"/>
      <c r="M121" s="93"/>
      <c r="P121" s="25"/>
    </row>
    <row r="122" spans="4:16" ht="15" customHeight="1" x14ac:dyDescent="0.2">
      <c r="D122" s="112" t="s">
        <v>261</v>
      </c>
      <c r="E122" s="26" t="s">
        <v>188</v>
      </c>
      <c r="F122" s="22" t="s">
        <v>262</v>
      </c>
      <c r="G122" s="92">
        <f t="shared" si="0"/>
        <v>0</v>
      </c>
      <c r="H122" s="113">
        <f>H124</f>
        <v>0</v>
      </c>
      <c r="I122" s="113">
        <f>I124</f>
        <v>0</v>
      </c>
      <c r="J122" s="113">
        <f>J124</f>
        <v>0</v>
      </c>
      <c r="K122" s="113">
        <f>K124</f>
        <v>0</v>
      </c>
      <c r="L122" s="85"/>
      <c r="M122" s="93"/>
      <c r="P122" s="25"/>
    </row>
    <row r="123" spans="4:16" ht="15" customHeight="1" x14ac:dyDescent="0.2">
      <c r="D123" s="112" t="s">
        <v>263</v>
      </c>
      <c r="E123" s="49" t="s">
        <v>264</v>
      </c>
      <c r="F123" s="22" t="s">
        <v>265</v>
      </c>
      <c r="G123" s="92">
        <f t="shared" si="0"/>
        <v>0</v>
      </c>
      <c r="H123" s="55"/>
      <c r="I123" s="55"/>
      <c r="J123" s="55"/>
      <c r="K123" s="55"/>
      <c r="L123" s="85"/>
      <c r="M123" s="93"/>
      <c r="P123" s="25"/>
    </row>
    <row r="124" spans="4:16" ht="15" customHeight="1" x14ac:dyDescent="0.2">
      <c r="D124" s="112" t="s">
        <v>266</v>
      </c>
      <c r="E124" s="49" t="s">
        <v>197</v>
      </c>
      <c r="F124" s="22" t="s">
        <v>267</v>
      </c>
      <c r="G124" s="92">
        <f t="shared" si="0"/>
        <v>0</v>
      </c>
      <c r="H124" s="55"/>
      <c r="I124" s="55"/>
      <c r="J124" s="55"/>
      <c r="K124" s="55"/>
      <c r="L124" s="85"/>
      <c r="M124" s="93"/>
      <c r="P124" s="25"/>
    </row>
    <row r="125" spans="4:16" ht="15" customHeight="1" x14ac:dyDescent="0.2">
      <c r="D125" s="139" t="s">
        <v>268</v>
      </c>
      <c r="E125" s="140"/>
      <c r="F125" s="140"/>
      <c r="G125" s="140"/>
      <c r="H125" s="140"/>
      <c r="I125" s="140"/>
      <c r="J125" s="140"/>
      <c r="K125" s="141"/>
      <c r="L125" s="85"/>
      <c r="M125" s="93"/>
      <c r="P125" s="115"/>
    </row>
    <row r="126" spans="4:16" ht="22.5" x14ac:dyDescent="0.2">
      <c r="D126" s="112" t="s">
        <v>269</v>
      </c>
      <c r="E126" s="21" t="s">
        <v>270</v>
      </c>
      <c r="F126" s="22" t="s">
        <v>271</v>
      </c>
      <c r="G126" s="92">
        <f t="shared" si="0"/>
        <v>0</v>
      </c>
      <c r="H126" s="113">
        <f>SUM( H127:H128)</f>
        <v>0</v>
      </c>
      <c r="I126" s="113">
        <f>SUM( I127:I128)</f>
        <v>0</v>
      </c>
      <c r="J126" s="113">
        <f>SUM( J127:J128)</f>
        <v>0</v>
      </c>
      <c r="K126" s="113">
        <f>SUM( K127:K128)</f>
        <v>0</v>
      </c>
      <c r="L126" s="85"/>
      <c r="M126" s="93"/>
      <c r="P126" s="25">
        <v>800</v>
      </c>
    </row>
    <row r="127" spans="4:16" ht="15" customHeight="1" x14ac:dyDescent="0.2">
      <c r="D127" s="112" t="s">
        <v>272</v>
      </c>
      <c r="E127" s="26" t="s">
        <v>185</v>
      </c>
      <c r="F127" s="22" t="s">
        <v>273</v>
      </c>
      <c r="G127" s="92">
        <f t="shared" si="0"/>
        <v>0</v>
      </c>
      <c r="H127" s="55"/>
      <c r="I127" s="55"/>
      <c r="J127" s="55"/>
      <c r="K127" s="55"/>
      <c r="L127" s="85"/>
      <c r="M127" s="93"/>
      <c r="P127" s="25">
        <v>810</v>
      </c>
    </row>
    <row r="128" spans="4:16" ht="15" customHeight="1" x14ac:dyDescent="0.2">
      <c r="D128" s="112" t="s">
        <v>274</v>
      </c>
      <c r="E128" s="26" t="s">
        <v>188</v>
      </c>
      <c r="F128" s="22" t="s">
        <v>275</v>
      </c>
      <c r="G128" s="92">
        <f t="shared" si="0"/>
        <v>0</v>
      </c>
      <c r="H128" s="113">
        <f>H129+H131</f>
        <v>0</v>
      </c>
      <c r="I128" s="113">
        <f>I129+I131</f>
        <v>0</v>
      </c>
      <c r="J128" s="113">
        <f>J129+J131</f>
        <v>0</v>
      </c>
      <c r="K128" s="113">
        <f>K129+K131</f>
        <v>0</v>
      </c>
      <c r="L128" s="85"/>
      <c r="M128" s="93"/>
      <c r="P128" s="25">
        <v>820</v>
      </c>
    </row>
    <row r="129" spans="4:16" ht="15" customHeight="1" x14ac:dyDescent="0.2">
      <c r="D129" s="112" t="s">
        <v>276</v>
      </c>
      <c r="E129" s="49" t="s">
        <v>277</v>
      </c>
      <c r="F129" s="22" t="s">
        <v>278</v>
      </c>
      <c r="G129" s="92">
        <f t="shared" si="0"/>
        <v>0</v>
      </c>
      <c r="H129" s="55"/>
      <c r="I129" s="55"/>
      <c r="J129" s="55"/>
      <c r="K129" s="55"/>
      <c r="L129" s="85"/>
      <c r="M129" s="93"/>
      <c r="P129" s="25">
        <v>830</v>
      </c>
    </row>
    <row r="130" spans="4:16" ht="15" customHeight="1" x14ac:dyDescent="0.2">
      <c r="D130" s="112" t="s">
        <v>279</v>
      </c>
      <c r="E130" s="50" t="s">
        <v>280</v>
      </c>
      <c r="F130" s="22" t="s">
        <v>281</v>
      </c>
      <c r="G130" s="92">
        <f t="shared" si="0"/>
        <v>0</v>
      </c>
      <c r="H130" s="55"/>
      <c r="I130" s="55"/>
      <c r="J130" s="55"/>
      <c r="K130" s="55"/>
      <c r="L130" s="85"/>
      <c r="M130" s="93"/>
      <c r="P130" s="115"/>
    </row>
    <row r="131" spans="4:16" ht="15" customHeight="1" x14ac:dyDescent="0.2">
      <c r="D131" s="112" t="s">
        <v>282</v>
      </c>
      <c r="E131" s="49" t="s">
        <v>283</v>
      </c>
      <c r="F131" s="22" t="s">
        <v>284</v>
      </c>
      <c r="G131" s="92">
        <f t="shared" si="0"/>
        <v>0</v>
      </c>
      <c r="H131" s="55"/>
      <c r="I131" s="55"/>
      <c r="J131" s="55"/>
      <c r="K131" s="55"/>
      <c r="L131" s="85"/>
      <c r="M131" s="93"/>
      <c r="P131" s="25">
        <v>840</v>
      </c>
    </row>
    <row r="132" spans="4:16" ht="15" customHeight="1" x14ac:dyDescent="0.2">
      <c r="D132" s="112" t="s">
        <v>30</v>
      </c>
      <c r="E132" s="21" t="s">
        <v>285</v>
      </c>
      <c r="F132" s="22" t="s">
        <v>286</v>
      </c>
      <c r="G132" s="92">
        <f t="shared" si="0"/>
        <v>0</v>
      </c>
      <c r="H132" s="114">
        <f>SUM( H133+H138)</f>
        <v>0</v>
      </c>
      <c r="I132" s="114">
        <f>SUM( I133+I138)</f>
        <v>0</v>
      </c>
      <c r="J132" s="114">
        <f>SUM( J133+J138)</f>
        <v>0</v>
      </c>
      <c r="K132" s="114">
        <f>SUM( K133+K138)</f>
        <v>0</v>
      </c>
      <c r="L132" s="85"/>
      <c r="M132" s="93"/>
      <c r="P132" s="25">
        <v>850</v>
      </c>
    </row>
    <row r="133" spans="4:16" ht="15" customHeight="1" x14ac:dyDescent="0.2">
      <c r="D133" s="112" t="s">
        <v>287</v>
      </c>
      <c r="E133" s="26" t="s">
        <v>185</v>
      </c>
      <c r="F133" s="22" t="s">
        <v>288</v>
      </c>
      <c r="G133" s="92">
        <f t="shared" ref="G133:G146" si="4">SUM(H133:K133)</f>
        <v>0</v>
      </c>
      <c r="H133" s="114">
        <f>SUM( H134:H135)</f>
        <v>0</v>
      </c>
      <c r="I133" s="114">
        <f>SUM( I134:I135)</f>
        <v>0</v>
      </c>
      <c r="J133" s="114">
        <f>SUM( J134:J135)</f>
        <v>0</v>
      </c>
      <c r="K133" s="114">
        <f>SUM( K134:K135)</f>
        <v>0</v>
      </c>
      <c r="L133" s="85"/>
      <c r="M133" s="93"/>
      <c r="P133" s="25">
        <v>860</v>
      </c>
    </row>
    <row r="134" spans="4:16" ht="15" customHeight="1" x14ac:dyDescent="0.2">
      <c r="D134" s="112" t="s">
        <v>289</v>
      </c>
      <c r="E134" s="49" t="s">
        <v>206</v>
      </c>
      <c r="F134" s="22" t="s">
        <v>290</v>
      </c>
      <c r="G134" s="92">
        <f t="shared" si="4"/>
        <v>0</v>
      </c>
      <c r="H134" s="61"/>
      <c r="I134" s="61"/>
      <c r="J134" s="61"/>
      <c r="K134" s="61"/>
      <c r="L134" s="85"/>
      <c r="M134" s="93"/>
      <c r="P134" s="25"/>
    </row>
    <row r="135" spans="4:16" ht="15" customHeight="1" x14ac:dyDescent="0.2">
      <c r="D135" s="112" t="s">
        <v>291</v>
      </c>
      <c r="E135" s="49" t="s">
        <v>209</v>
      </c>
      <c r="F135" s="22" t="s">
        <v>292</v>
      </c>
      <c r="G135" s="92">
        <f t="shared" si="4"/>
        <v>0</v>
      </c>
      <c r="H135" s="114">
        <f>H136+H137</f>
        <v>0</v>
      </c>
      <c r="I135" s="114">
        <f>I136+I137</f>
        <v>0</v>
      </c>
      <c r="J135" s="114">
        <f>J136+J137</f>
        <v>0</v>
      </c>
      <c r="K135" s="114">
        <f>K136+K137</f>
        <v>0</v>
      </c>
      <c r="L135" s="85"/>
      <c r="M135" s="93"/>
      <c r="P135" s="25"/>
    </row>
    <row r="136" spans="4:16" ht="15" customHeight="1" x14ac:dyDescent="0.2">
      <c r="D136" s="112" t="s">
        <v>293</v>
      </c>
      <c r="E136" s="50" t="s">
        <v>215</v>
      </c>
      <c r="F136" s="22" t="s">
        <v>294</v>
      </c>
      <c r="G136" s="92">
        <f t="shared" si="4"/>
        <v>0</v>
      </c>
      <c r="H136" s="61"/>
      <c r="I136" s="61"/>
      <c r="J136" s="61"/>
      <c r="K136" s="61"/>
      <c r="L136" s="85"/>
      <c r="M136" s="93"/>
      <c r="P136" s="25"/>
    </row>
    <row r="137" spans="4:16" ht="15" customHeight="1" x14ac:dyDescent="0.2">
      <c r="D137" s="112" t="s">
        <v>295</v>
      </c>
      <c r="E137" s="50" t="s">
        <v>296</v>
      </c>
      <c r="F137" s="22" t="s">
        <v>297</v>
      </c>
      <c r="G137" s="92">
        <f t="shared" si="4"/>
        <v>0</v>
      </c>
      <c r="H137" s="61"/>
      <c r="I137" s="61"/>
      <c r="J137" s="61"/>
      <c r="K137" s="61"/>
      <c r="L137" s="85"/>
      <c r="M137" s="93"/>
      <c r="P137" s="25"/>
    </row>
    <row r="138" spans="4:16" ht="15" customHeight="1" x14ac:dyDescent="0.2">
      <c r="D138" s="112" t="s">
        <v>298</v>
      </c>
      <c r="E138" s="26" t="s">
        <v>247</v>
      </c>
      <c r="F138" s="22" t="s">
        <v>299</v>
      </c>
      <c r="G138" s="92">
        <f t="shared" si="4"/>
        <v>0</v>
      </c>
      <c r="H138" s="114">
        <f>H139+H141</f>
        <v>0</v>
      </c>
      <c r="I138" s="114">
        <f>I139+I141</f>
        <v>0</v>
      </c>
      <c r="J138" s="114">
        <f>J139+J141</f>
        <v>0</v>
      </c>
      <c r="K138" s="114">
        <f>K139+K141</f>
        <v>0</v>
      </c>
      <c r="L138" s="85"/>
      <c r="M138" s="93"/>
      <c r="P138" s="25">
        <v>870</v>
      </c>
    </row>
    <row r="139" spans="4:16" ht="15" customHeight="1" x14ac:dyDescent="0.2">
      <c r="D139" s="112" t="s">
        <v>300</v>
      </c>
      <c r="E139" s="49" t="s">
        <v>277</v>
      </c>
      <c r="F139" s="22" t="s">
        <v>301</v>
      </c>
      <c r="G139" s="92">
        <f t="shared" si="4"/>
        <v>0</v>
      </c>
      <c r="H139" s="55"/>
      <c r="I139" s="55"/>
      <c r="J139" s="55"/>
      <c r="K139" s="55"/>
      <c r="L139" s="85"/>
      <c r="M139" s="93"/>
      <c r="P139" s="25">
        <v>880</v>
      </c>
    </row>
    <row r="140" spans="4:16" ht="15" customHeight="1" x14ac:dyDescent="0.2">
      <c r="D140" s="112" t="s">
        <v>302</v>
      </c>
      <c r="E140" s="50" t="s">
        <v>280</v>
      </c>
      <c r="F140" s="22" t="s">
        <v>303</v>
      </c>
      <c r="G140" s="92">
        <f t="shared" si="4"/>
        <v>0</v>
      </c>
      <c r="H140" s="55"/>
      <c r="I140" s="55"/>
      <c r="J140" s="55"/>
      <c r="K140" s="55"/>
      <c r="L140" s="85"/>
      <c r="M140" s="93"/>
      <c r="P140" s="25"/>
    </row>
    <row r="141" spans="4:16" ht="15" customHeight="1" x14ac:dyDescent="0.2">
      <c r="D141" s="112" t="s">
        <v>304</v>
      </c>
      <c r="E141" s="49" t="s">
        <v>283</v>
      </c>
      <c r="F141" s="22" t="s">
        <v>305</v>
      </c>
      <c r="G141" s="92">
        <f t="shared" si="4"/>
        <v>0</v>
      </c>
      <c r="H141" s="62"/>
      <c r="I141" s="62"/>
      <c r="J141" s="62"/>
      <c r="K141" s="62"/>
      <c r="L141" s="85"/>
      <c r="M141" s="93"/>
      <c r="P141" s="25">
        <v>890</v>
      </c>
    </row>
    <row r="142" spans="4:16" ht="15" customHeight="1" x14ac:dyDescent="0.2">
      <c r="D142" s="112" t="s">
        <v>306</v>
      </c>
      <c r="E142" s="21" t="s">
        <v>307</v>
      </c>
      <c r="F142" s="22" t="s">
        <v>308</v>
      </c>
      <c r="G142" s="92">
        <f t="shared" si="4"/>
        <v>1009.5848699999998</v>
      </c>
      <c r="H142" s="116">
        <f>SUM( H143:H144)</f>
        <v>0</v>
      </c>
      <c r="I142" s="116">
        <f>SUM( I143:I144)</f>
        <v>92.552615513610803</v>
      </c>
      <c r="J142" s="116">
        <f>SUM( J143:J144)</f>
        <v>902.54237474467959</v>
      </c>
      <c r="K142" s="116">
        <f>SUM( K143:K144)</f>
        <v>14.489879741709437</v>
      </c>
      <c r="L142" s="85"/>
      <c r="M142" s="93"/>
      <c r="P142" s="25">
        <v>900</v>
      </c>
    </row>
    <row r="143" spans="4:16" ht="15" customHeight="1" x14ac:dyDescent="0.2">
      <c r="D143" s="112" t="s">
        <v>309</v>
      </c>
      <c r="E143" s="26" t="s">
        <v>185</v>
      </c>
      <c r="F143" s="22" t="s">
        <v>310</v>
      </c>
      <c r="G143" s="92">
        <f t="shared" si="4"/>
        <v>0</v>
      </c>
      <c r="H143" s="62"/>
      <c r="I143" s="62"/>
      <c r="J143" s="62"/>
      <c r="K143" s="62"/>
      <c r="L143" s="85"/>
      <c r="M143" s="93"/>
      <c r="P143" s="25"/>
    </row>
    <row r="144" spans="4:16" ht="15" customHeight="1" x14ac:dyDescent="0.2">
      <c r="D144" s="112" t="s">
        <v>311</v>
      </c>
      <c r="E144" s="26" t="s">
        <v>188</v>
      </c>
      <c r="F144" s="22" t="s">
        <v>312</v>
      </c>
      <c r="G144" s="92">
        <f t="shared" si="4"/>
        <v>1009.5848699999998</v>
      </c>
      <c r="H144" s="116">
        <f>H145+H146</f>
        <v>0</v>
      </c>
      <c r="I144" s="116">
        <f>I145+I146</f>
        <v>92.552615513610803</v>
      </c>
      <c r="J144" s="116">
        <f>J145+J146</f>
        <v>902.54237474467959</v>
      </c>
      <c r="K144" s="116">
        <f>K145+K146</f>
        <v>14.489879741709437</v>
      </c>
      <c r="L144" s="85"/>
      <c r="M144" s="93"/>
      <c r="P144" s="25"/>
    </row>
    <row r="145" spans="4:17" ht="15" customHeight="1" x14ac:dyDescent="0.2">
      <c r="D145" s="112" t="s">
        <v>313</v>
      </c>
      <c r="E145" s="49" t="s">
        <v>314</v>
      </c>
      <c r="F145" s="22" t="s">
        <v>315</v>
      </c>
      <c r="G145" s="92">
        <f t="shared" si="4"/>
        <v>574.78823999999997</v>
      </c>
      <c r="H145" s="62">
        <v>0</v>
      </c>
      <c r="I145" s="62">
        <v>52.693098479640497</v>
      </c>
      <c r="J145" s="62">
        <v>513.84559983046779</v>
      </c>
      <c r="K145" s="62">
        <v>8.2495416898916307</v>
      </c>
      <c r="L145" s="85"/>
      <c r="M145" s="93"/>
      <c r="P145" s="25" t="s">
        <v>316</v>
      </c>
    </row>
    <row r="146" spans="4:17" ht="15" customHeight="1" x14ac:dyDescent="0.2">
      <c r="D146" s="112" t="s">
        <v>317</v>
      </c>
      <c r="E146" s="49" t="s">
        <v>283</v>
      </c>
      <c r="F146" s="22" t="s">
        <v>318</v>
      </c>
      <c r="G146" s="92">
        <f t="shared" si="4"/>
        <v>434.79662999999994</v>
      </c>
      <c r="H146" s="62">
        <v>0</v>
      </c>
      <c r="I146" s="62">
        <v>39.859517033970306</v>
      </c>
      <c r="J146" s="62">
        <v>388.69677491421186</v>
      </c>
      <c r="K146" s="64">
        <v>6.2403380518178073</v>
      </c>
      <c r="L146" s="85"/>
      <c r="M146" s="93"/>
      <c r="P146" s="25" t="s">
        <v>319</v>
      </c>
    </row>
    <row r="147" spans="4:17" x14ac:dyDescent="0.25">
      <c r="D147" s="84"/>
      <c r="E147" s="117"/>
      <c r="F147" s="117"/>
      <c r="G147" s="117"/>
      <c r="H147" s="117"/>
      <c r="I147" s="117"/>
      <c r="J147" s="117"/>
      <c r="K147" s="118"/>
      <c r="L147" s="118"/>
      <c r="M147" s="118"/>
      <c r="N147" s="118"/>
      <c r="O147" s="118"/>
      <c r="P147" s="118"/>
      <c r="Q147" s="118"/>
    </row>
    <row r="148" spans="4:17" ht="12.75" x14ac:dyDescent="0.2">
      <c r="E148" s="93" t="s">
        <v>320</v>
      </c>
      <c r="F148" s="143" t="str">
        <f>IF([9]Титульный!G45="","",[9]Титульный!G45)</f>
        <v>Генеральный директор</v>
      </c>
      <c r="G148" s="143"/>
      <c r="H148" s="129"/>
      <c r="I148" s="143" t="str">
        <f>IF([9]Титульный!G44="","",[9]Титульный!G44)</f>
        <v>Архипенко Дмитрий Витальевич</v>
      </c>
      <c r="J148" s="143"/>
      <c r="K148" s="143"/>
      <c r="L148" s="129"/>
      <c r="M148" s="119"/>
      <c r="N148" s="119"/>
      <c r="O148" s="93"/>
      <c r="P148" s="118"/>
      <c r="Q148" s="118"/>
    </row>
    <row r="149" spans="4:17" ht="12.75" x14ac:dyDescent="0.2">
      <c r="E149" s="120" t="s">
        <v>321</v>
      </c>
      <c r="F149" s="142" t="s">
        <v>322</v>
      </c>
      <c r="G149" s="142"/>
      <c r="H149" s="93"/>
      <c r="I149" s="142" t="s">
        <v>323</v>
      </c>
      <c r="J149" s="142"/>
      <c r="K149" s="142"/>
      <c r="L149" s="93"/>
      <c r="M149" s="142" t="s">
        <v>324</v>
      </c>
      <c r="N149" s="142"/>
      <c r="O149" s="93"/>
      <c r="P149" s="118"/>
      <c r="Q149" s="118"/>
    </row>
    <row r="150" spans="4:17" ht="12.75" x14ac:dyDescent="0.2">
      <c r="E150" s="120" t="s">
        <v>325</v>
      </c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118"/>
      <c r="Q150" s="118"/>
    </row>
    <row r="151" spans="4:17" ht="12.75" x14ac:dyDescent="0.2">
      <c r="E151" s="120" t="s">
        <v>326</v>
      </c>
      <c r="F151" s="143" t="str">
        <f>IF([9]Титульный!G46="","",[9]Титульный!G46)</f>
        <v>(383)279-78-25</v>
      </c>
      <c r="G151" s="143"/>
      <c r="H151" s="143"/>
      <c r="I151" s="93"/>
      <c r="J151" s="120" t="s">
        <v>327</v>
      </c>
      <c r="K151" s="129"/>
      <c r="L151" s="93"/>
      <c r="M151" s="93"/>
      <c r="N151" s="93"/>
      <c r="O151" s="93"/>
      <c r="P151" s="118"/>
      <c r="Q151" s="118"/>
    </row>
    <row r="152" spans="4:17" ht="12.75" x14ac:dyDescent="0.2">
      <c r="E152" s="93" t="s">
        <v>328</v>
      </c>
      <c r="F152" s="144" t="s">
        <v>329</v>
      </c>
      <c r="G152" s="144"/>
      <c r="H152" s="144"/>
      <c r="I152" s="93"/>
      <c r="J152" s="121" t="s">
        <v>330</v>
      </c>
      <c r="K152" s="121"/>
      <c r="L152" s="93"/>
      <c r="M152" s="93"/>
      <c r="N152" s="93"/>
      <c r="O152" s="93"/>
      <c r="P152" s="118"/>
      <c r="Q152" s="118"/>
    </row>
    <row r="153" spans="4:17" x14ac:dyDescent="0.25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</row>
    <row r="154" spans="4:17" x14ac:dyDescent="0.25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</row>
    <row r="155" spans="4:17" x14ac:dyDescent="0.25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</row>
    <row r="156" spans="4:17" x14ac:dyDescent="0.25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</row>
    <row r="157" spans="4:17" x14ac:dyDescent="0.25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</row>
    <row r="158" spans="4:17" x14ac:dyDescent="0.25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</row>
    <row r="159" spans="4:17" x14ac:dyDescent="0.25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</row>
    <row r="160" spans="4:17" x14ac:dyDescent="0.25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</row>
    <row r="161" spans="5:17" x14ac:dyDescent="0.25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</row>
    <row r="162" spans="5:17" x14ac:dyDescent="0.25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</row>
    <row r="163" spans="5:17" x14ac:dyDescent="0.25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</row>
    <row r="164" spans="5:17" x14ac:dyDescent="0.25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</row>
    <row r="165" spans="5:17" x14ac:dyDescent="0.25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</row>
    <row r="166" spans="5:17" x14ac:dyDescent="0.25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</row>
    <row r="167" spans="5:17" x14ac:dyDescent="0.25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</row>
    <row r="168" spans="5:17" x14ac:dyDescent="0.25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</row>
    <row r="169" spans="5:17" x14ac:dyDescent="0.25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</row>
    <row r="170" spans="5:17" x14ac:dyDescent="0.25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</row>
    <row r="171" spans="5:17" x14ac:dyDescent="0.25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</row>
    <row r="172" spans="5:17" x14ac:dyDescent="0.25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</row>
    <row r="173" spans="5:17" x14ac:dyDescent="0.25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</row>
    <row r="174" spans="5:17" x14ac:dyDescent="0.25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</row>
    <row r="175" spans="5:17" x14ac:dyDescent="0.25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</row>
    <row r="176" spans="5:17" x14ac:dyDescent="0.25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</row>
    <row r="177" spans="5:17" x14ac:dyDescent="0.25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</row>
  </sheetData>
  <mergeCells count="18">
    <mergeCell ref="F148:G148"/>
    <mergeCell ref="I148:K148"/>
    <mergeCell ref="D8:E8"/>
    <mergeCell ref="D11:D12"/>
    <mergeCell ref="E11:E12"/>
    <mergeCell ref="F11:F12"/>
    <mergeCell ref="G11:G12"/>
    <mergeCell ref="H11:K11"/>
    <mergeCell ref="D14:K14"/>
    <mergeCell ref="D51:K51"/>
    <mergeCell ref="D88:K88"/>
    <mergeCell ref="D92:K92"/>
    <mergeCell ref="D125:K125"/>
    <mergeCell ref="F149:G149"/>
    <mergeCell ref="I149:K149"/>
    <mergeCell ref="M149:N149"/>
    <mergeCell ref="F151:H151"/>
    <mergeCell ref="F152:H152"/>
  </mergeCells>
  <dataValidations count="2">
    <dataValidation allowBlank="1" showInputMessage="1" promptTitle="Ввод" prompt="Для выбора организации необходимо два раза нажать левую клавишу мыши!" sqref="E25 E62" xr:uid="{535FB069-5231-48CE-B849-827190044FBA}"/>
    <dataValidation type="decimal" allowBlank="1" showErrorMessage="1" errorTitle="Ошибка" error="Допускается ввод только действительных чисел!" sqref="G27:K40 G89:K91 G15:K18 G52:K55 G23:K25 G79:K87 G20:K21 G64:K77 G42:K50 G93:K124 G126:K146 G57:K58 G60:K62" xr:uid="{1E5C138A-347B-4379-8342-839685CDD657}">
      <formula1>-9.99999999999999E+23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год</vt:lpstr>
      <vt:lpstr>Лист1</vt:lpstr>
      <vt:lpstr>Испр 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2022-11-10T02:01:00Z</dcterms:modified>
</cp:coreProperties>
</file>