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5000" tabRatio="772"/>
  </bookViews>
  <sheets>
    <sheet name="год" sheetId="14" r:id="rId1"/>
    <sheet name="Лист1" sheetId="1" r:id="rId2"/>
    <sheet name="Испр 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5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org">[1]Титульный!$G$15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4" l="1"/>
  <c r="F151" i="6"/>
  <c r="I148" i="6"/>
  <c r="F148" i="6"/>
  <c r="G146" i="6"/>
  <c r="G145" i="6"/>
  <c r="K144" i="6"/>
  <c r="J144" i="6"/>
  <c r="I144" i="6"/>
  <c r="H144" i="6"/>
  <c r="G144" i="6" s="1"/>
  <c r="G141" i="6"/>
  <c r="G140" i="6"/>
  <c r="G139" i="6"/>
  <c r="K138" i="6"/>
  <c r="J138" i="6"/>
  <c r="I138" i="6"/>
  <c r="H138" i="6"/>
  <c r="G138" i="6"/>
  <c r="G137" i="6"/>
  <c r="G136" i="6"/>
  <c r="K135" i="6"/>
  <c r="J135" i="6"/>
  <c r="J133" i="6" s="1"/>
  <c r="J132" i="6" s="1"/>
  <c r="I135" i="6"/>
  <c r="H135" i="6"/>
  <c r="G134" i="6"/>
  <c r="K133" i="6"/>
  <c r="K132" i="6" s="1"/>
  <c r="I133" i="6"/>
  <c r="H133" i="6"/>
  <c r="I132" i="6"/>
  <c r="G131" i="6"/>
  <c r="G130" i="6"/>
  <c r="G129" i="6"/>
  <c r="K128" i="6"/>
  <c r="J128" i="6"/>
  <c r="I128" i="6"/>
  <c r="I126" i="6" s="1"/>
  <c r="G126" i="6" s="1"/>
  <c r="H128" i="6"/>
  <c r="G128" i="6" s="1"/>
  <c r="G127" i="6"/>
  <c r="K126" i="6"/>
  <c r="J126" i="6"/>
  <c r="H126" i="6"/>
  <c r="G124" i="6"/>
  <c r="G123" i="6"/>
  <c r="K122" i="6"/>
  <c r="J122" i="6"/>
  <c r="J120" i="6" s="1"/>
  <c r="I122" i="6"/>
  <c r="H122" i="6"/>
  <c r="G121" i="6"/>
  <c r="K120" i="6"/>
  <c r="I120" i="6"/>
  <c r="H120" i="6"/>
  <c r="G120" i="6" s="1"/>
  <c r="G119" i="6"/>
  <c r="G118" i="6"/>
  <c r="G117" i="6"/>
  <c r="K116" i="6"/>
  <c r="J116" i="6"/>
  <c r="I116" i="6"/>
  <c r="H116" i="6"/>
  <c r="G116" i="6" s="1"/>
  <c r="G115" i="6"/>
  <c r="G114" i="6"/>
  <c r="G113" i="6"/>
  <c r="G112" i="6"/>
  <c r="G111" i="6"/>
  <c r="G110" i="6"/>
  <c r="K109" i="6"/>
  <c r="K102" i="6" s="1"/>
  <c r="K100" i="6" s="1"/>
  <c r="K99" i="6" s="1"/>
  <c r="J109" i="6"/>
  <c r="I109" i="6"/>
  <c r="H109" i="6"/>
  <c r="G109" i="6"/>
  <c r="G108" i="6"/>
  <c r="G107" i="6"/>
  <c r="K106" i="6"/>
  <c r="J106" i="6"/>
  <c r="G106" i="6" s="1"/>
  <c r="I106" i="6"/>
  <c r="H106" i="6"/>
  <c r="G105" i="6"/>
  <c r="G104" i="6"/>
  <c r="K103" i="6"/>
  <c r="J103" i="6"/>
  <c r="I103" i="6"/>
  <c r="I102" i="6" s="1"/>
  <c r="I100" i="6" s="1"/>
  <c r="I99" i="6" s="1"/>
  <c r="H103" i="6"/>
  <c r="G103" i="6" s="1"/>
  <c r="J102" i="6"/>
  <c r="J100" i="6" s="1"/>
  <c r="J99" i="6" s="1"/>
  <c r="G101" i="6"/>
  <c r="G98" i="6"/>
  <c r="G97" i="6"/>
  <c r="G96" i="6"/>
  <c r="K95" i="6"/>
  <c r="J95" i="6"/>
  <c r="I95" i="6"/>
  <c r="H95" i="6"/>
  <c r="G95" i="6" s="1"/>
  <c r="H94" i="6"/>
  <c r="H93" i="6"/>
  <c r="G91" i="6"/>
  <c r="G90" i="6"/>
  <c r="G89" i="6"/>
  <c r="K84" i="6"/>
  <c r="J84" i="6"/>
  <c r="G84" i="6" s="1"/>
  <c r="I84" i="6"/>
  <c r="H84" i="6"/>
  <c r="K83" i="6"/>
  <c r="J83" i="6"/>
  <c r="K82" i="6"/>
  <c r="I82" i="6"/>
  <c r="H82" i="6"/>
  <c r="K81" i="6"/>
  <c r="J81" i="6"/>
  <c r="I81" i="6"/>
  <c r="H81" i="6"/>
  <c r="G81" i="6" s="1"/>
  <c r="H80" i="6"/>
  <c r="K79" i="6"/>
  <c r="J79" i="6"/>
  <c r="I79" i="6"/>
  <c r="H79" i="6"/>
  <c r="G79" i="6"/>
  <c r="K76" i="6"/>
  <c r="J76" i="6"/>
  <c r="I76" i="6"/>
  <c r="H76" i="6"/>
  <c r="G76" i="6" s="1"/>
  <c r="K75" i="6"/>
  <c r="J75" i="6"/>
  <c r="I75" i="6"/>
  <c r="H75" i="6"/>
  <c r="G75" i="6" s="1"/>
  <c r="K74" i="6"/>
  <c r="J74" i="6"/>
  <c r="I74" i="6"/>
  <c r="G74" i="6" s="1"/>
  <c r="H74" i="6"/>
  <c r="K73" i="6"/>
  <c r="J73" i="6"/>
  <c r="I73" i="6"/>
  <c r="H73" i="6"/>
  <c r="G73" i="6"/>
  <c r="K72" i="6"/>
  <c r="J72" i="6"/>
  <c r="I72" i="6"/>
  <c r="H72" i="6"/>
  <c r="G72" i="6" s="1"/>
  <c r="I71" i="6"/>
  <c r="I70" i="6" s="1"/>
  <c r="H71" i="6"/>
  <c r="K69" i="6"/>
  <c r="J69" i="6"/>
  <c r="I69" i="6"/>
  <c r="H69" i="6"/>
  <c r="G69" i="6"/>
  <c r="J68" i="6"/>
  <c r="I68" i="6"/>
  <c r="H68" i="6"/>
  <c r="G68" i="6"/>
  <c r="I67" i="6"/>
  <c r="H67" i="6"/>
  <c r="K66" i="6"/>
  <c r="H66" i="6"/>
  <c r="K65" i="6"/>
  <c r="J65" i="6"/>
  <c r="I65" i="6"/>
  <c r="G65" i="6"/>
  <c r="I64" i="6"/>
  <c r="H64" i="6"/>
  <c r="K62" i="6"/>
  <c r="J62" i="6"/>
  <c r="H62" i="6"/>
  <c r="K60" i="6"/>
  <c r="J60" i="6"/>
  <c r="K57" i="6"/>
  <c r="J57" i="6"/>
  <c r="I57" i="6"/>
  <c r="H57" i="6"/>
  <c r="G57" i="6"/>
  <c r="K54" i="6"/>
  <c r="K52" i="6" s="1"/>
  <c r="J54" i="6"/>
  <c r="I54" i="6"/>
  <c r="H54" i="6"/>
  <c r="G54" i="6" s="1"/>
  <c r="K53" i="6"/>
  <c r="J53" i="6"/>
  <c r="I53" i="6"/>
  <c r="H53" i="6"/>
  <c r="G53" i="6" s="1"/>
  <c r="J52" i="6"/>
  <c r="I48" i="6"/>
  <c r="I85" i="6" s="1"/>
  <c r="H48" i="6"/>
  <c r="H85" i="6" s="1"/>
  <c r="J47" i="6"/>
  <c r="G47" i="6"/>
  <c r="K46" i="6"/>
  <c r="J46" i="6"/>
  <c r="I46" i="6"/>
  <c r="I83" i="6" s="1"/>
  <c r="I86" i="6" s="1"/>
  <c r="H46" i="6"/>
  <c r="G46" i="6" s="1"/>
  <c r="J45" i="6"/>
  <c r="J82" i="6" s="1"/>
  <c r="G45" i="6"/>
  <c r="G44" i="6"/>
  <c r="G42" i="6"/>
  <c r="K39" i="6"/>
  <c r="J39" i="6"/>
  <c r="I39" i="6"/>
  <c r="I33" i="6" s="1"/>
  <c r="H39" i="6"/>
  <c r="G39" i="6" s="1"/>
  <c r="G38" i="6"/>
  <c r="G37" i="6"/>
  <c r="G36" i="6"/>
  <c r="G35" i="6"/>
  <c r="K34" i="6"/>
  <c r="K71" i="6" s="1"/>
  <c r="K70" i="6" s="1"/>
  <c r="J34" i="6"/>
  <c r="J33" i="6" s="1"/>
  <c r="I34" i="6"/>
  <c r="I94" i="6" s="1"/>
  <c r="G32" i="6"/>
  <c r="G31" i="6"/>
  <c r="G28" i="6"/>
  <c r="I27" i="6"/>
  <c r="H27" i="6"/>
  <c r="I25" i="6"/>
  <c r="G25" i="6" s="1"/>
  <c r="K23" i="6"/>
  <c r="J23" i="6"/>
  <c r="H23" i="6"/>
  <c r="K20" i="6"/>
  <c r="J20" i="6"/>
  <c r="I20" i="6"/>
  <c r="G20" i="6" s="1"/>
  <c r="H20" i="6"/>
  <c r="K17" i="6"/>
  <c r="K15" i="6" s="1"/>
  <c r="J17" i="6"/>
  <c r="J15" i="6" s="1"/>
  <c r="I17" i="6"/>
  <c r="H17" i="6"/>
  <c r="G17" i="6"/>
  <c r="G16" i="6"/>
  <c r="H15" i="6"/>
  <c r="D9" i="6"/>
  <c r="G15" i="6" l="1"/>
  <c r="I93" i="6"/>
  <c r="J49" i="6"/>
  <c r="I52" i="6"/>
  <c r="J86" i="6"/>
  <c r="G133" i="6"/>
  <c r="G23" i="6"/>
  <c r="G62" i="6"/>
  <c r="G82" i="6"/>
  <c r="K86" i="6"/>
  <c r="I23" i="6"/>
  <c r="I15" i="6" s="1"/>
  <c r="K33" i="6"/>
  <c r="I49" i="6"/>
  <c r="H83" i="6"/>
  <c r="K94" i="6"/>
  <c r="K93" i="6" s="1"/>
  <c r="G122" i="6"/>
  <c r="G135" i="6"/>
  <c r="J94" i="6"/>
  <c r="J93" i="6" s="1"/>
  <c r="J48" i="6"/>
  <c r="J85" i="6" s="1"/>
  <c r="J71" i="6"/>
  <c r="J70" i="6" s="1"/>
  <c r="H33" i="6"/>
  <c r="G33" i="6" s="1"/>
  <c r="G34" i="6"/>
  <c r="K48" i="6"/>
  <c r="K85" i="6" s="1"/>
  <c r="G85" i="6" s="1"/>
  <c r="H52" i="6"/>
  <c r="H60" i="6"/>
  <c r="H70" i="6"/>
  <c r="H102" i="6"/>
  <c r="H49" i="6"/>
  <c r="I62" i="6"/>
  <c r="I60" i="6" s="1"/>
  <c r="H132" i="6"/>
  <c r="G132" i="6" s="1"/>
  <c r="H87" i="6" l="1"/>
  <c r="G52" i="6"/>
  <c r="I143" i="6"/>
  <c r="I142" i="6" s="1"/>
  <c r="H143" i="6"/>
  <c r="J143" i="6"/>
  <c r="J142" i="6" s="1"/>
  <c r="K143" i="6"/>
  <c r="K142" i="6" s="1"/>
  <c r="G83" i="6"/>
  <c r="H86" i="6"/>
  <c r="G86" i="6" s="1"/>
  <c r="G94" i="6"/>
  <c r="H100" i="6"/>
  <c r="G102" i="6"/>
  <c r="G93" i="6"/>
  <c r="G70" i="6"/>
  <c r="G48" i="6"/>
  <c r="H50" i="6"/>
  <c r="G60" i="6"/>
  <c r="I43" i="6"/>
  <c r="K49" i="6"/>
  <c r="G49" i="6" s="1"/>
  <c r="G71" i="6"/>
  <c r="G143" i="6" l="1"/>
  <c r="H142" i="6"/>
  <c r="G142" i="6" s="1"/>
  <c r="I80" i="6"/>
  <c r="J29" i="6"/>
  <c r="J43" i="6"/>
  <c r="G100" i="6"/>
  <c r="H99" i="6"/>
  <c r="G99" i="6" s="1"/>
  <c r="I50" i="6"/>
  <c r="I87" i="6" l="1"/>
  <c r="K43" i="6"/>
  <c r="K30" i="6"/>
  <c r="J80" i="6"/>
  <c r="G29" i="6"/>
  <c r="J66" i="6"/>
  <c r="J27" i="6"/>
  <c r="G66" i="6" l="1"/>
  <c r="J64" i="6"/>
  <c r="K80" i="6"/>
  <c r="G80" i="6" s="1"/>
  <c r="G43" i="6"/>
  <c r="J50" i="6"/>
  <c r="G27" i="6"/>
  <c r="K67" i="6"/>
  <c r="G30" i="6"/>
  <c r="K27" i="6"/>
  <c r="K50" i="6" s="1"/>
  <c r="G50" i="6" l="1"/>
  <c r="J87" i="6"/>
  <c r="K64" i="6"/>
  <c r="K87" i="6" s="1"/>
  <c r="G67" i="6"/>
  <c r="G64" i="6" l="1"/>
  <c r="G87" i="6"/>
  <c r="F151" i="5" l="1"/>
  <c r="I148" i="5"/>
  <c r="F148" i="5"/>
  <c r="G146" i="5"/>
  <c r="G145" i="5"/>
  <c r="K144" i="5"/>
  <c r="J144" i="5"/>
  <c r="I144" i="5"/>
  <c r="H144" i="5"/>
  <c r="G144" i="5" s="1"/>
  <c r="G141" i="5"/>
  <c r="G140" i="5"/>
  <c r="G139" i="5"/>
  <c r="K138" i="5"/>
  <c r="J138" i="5"/>
  <c r="I138" i="5"/>
  <c r="H138" i="5"/>
  <c r="G138" i="5"/>
  <c r="G137" i="5"/>
  <c r="G136" i="5"/>
  <c r="K135" i="5"/>
  <c r="K133" i="5" s="1"/>
  <c r="K132" i="5" s="1"/>
  <c r="J135" i="5"/>
  <c r="J133" i="5" s="1"/>
  <c r="J132" i="5" s="1"/>
  <c r="I135" i="5"/>
  <c r="H135" i="5"/>
  <c r="G134" i="5"/>
  <c r="I133" i="5"/>
  <c r="H133" i="5"/>
  <c r="I132" i="5"/>
  <c r="G131" i="5"/>
  <c r="G130" i="5"/>
  <c r="G129" i="5"/>
  <c r="K128" i="5"/>
  <c r="J128" i="5"/>
  <c r="J126" i="5" s="1"/>
  <c r="I128" i="5"/>
  <c r="I126" i="5" s="1"/>
  <c r="G126" i="5" s="1"/>
  <c r="H128" i="5"/>
  <c r="G128" i="5" s="1"/>
  <c r="G127" i="5"/>
  <c r="K126" i="5"/>
  <c r="H126" i="5"/>
  <c r="G124" i="5"/>
  <c r="G123" i="5"/>
  <c r="K122" i="5"/>
  <c r="K120" i="5" s="1"/>
  <c r="J122" i="5"/>
  <c r="J120" i="5" s="1"/>
  <c r="I122" i="5"/>
  <c r="H122" i="5"/>
  <c r="G121" i="5"/>
  <c r="I120" i="5"/>
  <c r="H120" i="5"/>
  <c r="G119" i="5"/>
  <c r="G118" i="5"/>
  <c r="G117" i="5"/>
  <c r="K116" i="5"/>
  <c r="J116" i="5"/>
  <c r="I116" i="5"/>
  <c r="H116" i="5"/>
  <c r="G116" i="5" s="1"/>
  <c r="G115" i="5"/>
  <c r="G114" i="5"/>
  <c r="G113" i="5"/>
  <c r="G112" i="5"/>
  <c r="G111" i="5"/>
  <c r="G110" i="5"/>
  <c r="K109" i="5"/>
  <c r="G109" i="5" s="1"/>
  <c r="J109" i="5"/>
  <c r="I109" i="5"/>
  <c r="H109" i="5"/>
  <c r="G108" i="5"/>
  <c r="G107" i="5"/>
  <c r="K106" i="5"/>
  <c r="J106" i="5"/>
  <c r="G106" i="5" s="1"/>
  <c r="I106" i="5"/>
  <c r="H106" i="5"/>
  <c r="G105" i="5"/>
  <c r="G104" i="5"/>
  <c r="K103" i="5"/>
  <c r="J103" i="5"/>
  <c r="I103" i="5"/>
  <c r="I102" i="5" s="1"/>
  <c r="I100" i="5" s="1"/>
  <c r="I99" i="5" s="1"/>
  <c r="H103" i="5"/>
  <c r="G103" i="5" s="1"/>
  <c r="J102" i="5"/>
  <c r="J100" i="5" s="1"/>
  <c r="J99" i="5" s="1"/>
  <c r="G101" i="5"/>
  <c r="G98" i="5"/>
  <c r="G97" i="5"/>
  <c r="G96" i="5"/>
  <c r="K95" i="5"/>
  <c r="J95" i="5"/>
  <c r="I95" i="5"/>
  <c r="H95" i="5"/>
  <c r="G95" i="5" s="1"/>
  <c r="H94" i="5"/>
  <c r="H93" i="5"/>
  <c r="G91" i="5"/>
  <c r="G90" i="5"/>
  <c r="G89" i="5"/>
  <c r="K84" i="5"/>
  <c r="J84" i="5"/>
  <c r="G84" i="5" s="1"/>
  <c r="I84" i="5"/>
  <c r="H84" i="5"/>
  <c r="K83" i="5"/>
  <c r="K82" i="5"/>
  <c r="I82" i="5"/>
  <c r="H82" i="5"/>
  <c r="K81" i="5"/>
  <c r="J81" i="5"/>
  <c r="I81" i="5"/>
  <c r="H81" i="5"/>
  <c r="G81" i="5" s="1"/>
  <c r="H80" i="5"/>
  <c r="K79" i="5"/>
  <c r="J79" i="5"/>
  <c r="I79" i="5"/>
  <c r="H79" i="5"/>
  <c r="G79" i="5"/>
  <c r="K76" i="5"/>
  <c r="J76" i="5"/>
  <c r="I76" i="5"/>
  <c r="H76" i="5"/>
  <c r="G76" i="5" s="1"/>
  <c r="K75" i="5"/>
  <c r="J75" i="5"/>
  <c r="I75" i="5"/>
  <c r="H75" i="5"/>
  <c r="G75" i="5" s="1"/>
  <c r="K74" i="5"/>
  <c r="J74" i="5"/>
  <c r="G74" i="5" s="1"/>
  <c r="I74" i="5"/>
  <c r="H74" i="5"/>
  <c r="K73" i="5"/>
  <c r="J73" i="5"/>
  <c r="I73" i="5"/>
  <c r="H73" i="5"/>
  <c r="G73" i="5"/>
  <c r="K72" i="5"/>
  <c r="J72" i="5"/>
  <c r="I72" i="5"/>
  <c r="H72" i="5"/>
  <c r="G72" i="5" s="1"/>
  <c r="I71" i="5"/>
  <c r="I70" i="5" s="1"/>
  <c r="H71" i="5"/>
  <c r="K69" i="5"/>
  <c r="J69" i="5"/>
  <c r="I69" i="5"/>
  <c r="H69" i="5"/>
  <c r="G69" i="5"/>
  <c r="J68" i="5"/>
  <c r="I68" i="5"/>
  <c r="H68" i="5"/>
  <c r="G68" i="5"/>
  <c r="I67" i="5"/>
  <c r="H67" i="5"/>
  <c r="K66" i="5"/>
  <c r="H66" i="5"/>
  <c r="K65" i="5"/>
  <c r="J65" i="5"/>
  <c r="I65" i="5"/>
  <c r="G65" i="5"/>
  <c r="I64" i="5"/>
  <c r="H64" i="5"/>
  <c r="K62" i="5"/>
  <c r="J62" i="5"/>
  <c r="H62" i="5"/>
  <c r="K60" i="5"/>
  <c r="J60" i="5"/>
  <c r="K57" i="5"/>
  <c r="K52" i="5" s="1"/>
  <c r="J57" i="5"/>
  <c r="I57" i="5"/>
  <c r="H57" i="5"/>
  <c r="G57" i="5"/>
  <c r="K54" i="5"/>
  <c r="J54" i="5"/>
  <c r="I54" i="5"/>
  <c r="H54" i="5"/>
  <c r="G54" i="5" s="1"/>
  <c r="K53" i="5"/>
  <c r="J53" i="5"/>
  <c r="I53" i="5"/>
  <c r="H53" i="5"/>
  <c r="G53" i="5" s="1"/>
  <c r="J52" i="5"/>
  <c r="I48" i="5"/>
  <c r="I85" i="5" s="1"/>
  <c r="H48" i="5"/>
  <c r="H85" i="5" s="1"/>
  <c r="J47" i="5"/>
  <c r="G47" i="5"/>
  <c r="K46" i="5"/>
  <c r="J46" i="5"/>
  <c r="J83" i="5" s="1"/>
  <c r="I46" i="5"/>
  <c r="I49" i="5" s="1"/>
  <c r="H46" i="5"/>
  <c r="G46" i="5" s="1"/>
  <c r="J45" i="5"/>
  <c r="J82" i="5" s="1"/>
  <c r="G45" i="5"/>
  <c r="G44" i="5"/>
  <c r="G42" i="5"/>
  <c r="K39" i="5"/>
  <c r="J39" i="5"/>
  <c r="I39" i="5"/>
  <c r="I33" i="5" s="1"/>
  <c r="H39" i="5"/>
  <c r="G39" i="5" s="1"/>
  <c r="G38" i="5"/>
  <c r="G37" i="5"/>
  <c r="G36" i="5"/>
  <c r="G35" i="5"/>
  <c r="K34" i="5"/>
  <c r="K71" i="5" s="1"/>
  <c r="K70" i="5" s="1"/>
  <c r="J34" i="5"/>
  <c r="J71" i="5" s="1"/>
  <c r="J70" i="5" s="1"/>
  <c r="I34" i="5"/>
  <c r="I94" i="5" s="1"/>
  <c r="G32" i="5"/>
  <c r="G31" i="5"/>
  <c r="G28" i="5"/>
  <c r="I27" i="5"/>
  <c r="H27" i="5"/>
  <c r="I25" i="5"/>
  <c r="G25" i="5" s="1"/>
  <c r="K23" i="5"/>
  <c r="J23" i="5"/>
  <c r="I23" i="5"/>
  <c r="H23" i="5"/>
  <c r="G23" i="5" s="1"/>
  <c r="K20" i="5"/>
  <c r="J20" i="5"/>
  <c r="J15" i="5" s="1"/>
  <c r="I20" i="5"/>
  <c r="H20" i="5"/>
  <c r="K17" i="5"/>
  <c r="K15" i="5" s="1"/>
  <c r="J17" i="5"/>
  <c r="I17" i="5"/>
  <c r="H17" i="5"/>
  <c r="H15" i="5" s="1"/>
  <c r="G17" i="5"/>
  <c r="G16" i="5"/>
  <c r="I15" i="5"/>
  <c r="D9" i="5"/>
  <c r="G82" i="5" l="1"/>
  <c r="I93" i="5"/>
  <c r="G15" i="5"/>
  <c r="G71" i="5"/>
  <c r="G120" i="5"/>
  <c r="G133" i="5"/>
  <c r="I62" i="5"/>
  <c r="I60" i="5" s="1"/>
  <c r="I52" i="5" s="1"/>
  <c r="J94" i="5"/>
  <c r="J93" i="5" s="1"/>
  <c r="G20" i="5"/>
  <c r="I43" i="5"/>
  <c r="J48" i="5"/>
  <c r="J85" i="5" s="1"/>
  <c r="J86" i="5" s="1"/>
  <c r="K102" i="5"/>
  <c r="K100" i="5" s="1"/>
  <c r="K99" i="5" s="1"/>
  <c r="G122" i="5"/>
  <c r="G135" i="5"/>
  <c r="J33" i="5"/>
  <c r="H49" i="5"/>
  <c r="K33" i="5"/>
  <c r="H83" i="5"/>
  <c r="K94" i="5"/>
  <c r="K93" i="5" s="1"/>
  <c r="H33" i="5"/>
  <c r="G34" i="5"/>
  <c r="K48" i="5"/>
  <c r="K85" i="5" s="1"/>
  <c r="K86" i="5" s="1"/>
  <c r="H60" i="5"/>
  <c r="H52" i="5" s="1"/>
  <c r="H70" i="5"/>
  <c r="G70" i="5" s="1"/>
  <c r="I83" i="5"/>
  <c r="I86" i="5" s="1"/>
  <c r="H102" i="5"/>
  <c r="H132" i="5"/>
  <c r="G132" i="5" s="1"/>
  <c r="H87" i="5" l="1"/>
  <c r="G52" i="5"/>
  <c r="G48" i="5"/>
  <c r="I80" i="5"/>
  <c r="J43" i="5"/>
  <c r="J29" i="5"/>
  <c r="H100" i="5"/>
  <c r="G102" i="5"/>
  <c r="G85" i="5"/>
  <c r="I50" i="5"/>
  <c r="G94" i="5"/>
  <c r="K49" i="5"/>
  <c r="G60" i="5"/>
  <c r="H86" i="5"/>
  <c r="G86" i="5" s="1"/>
  <c r="G83" i="5"/>
  <c r="G62" i="5"/>
  <c r="J49" i="5"/>
  <c r="G33" i="5"/>
  <c r="G49" i="5"/>
  <c r="H50" i="5"/>
  <c r="G93" i="5"/>
  <c r="G100" i="5" l="1"/>
  <c r="H99" i="5"/>
  <c r="G99" i="5" s="1"/>
  <c r="G29" i="5"/>
  <c r="J66" i="5"/>
  <c r="J27" i="5"/>
  <c r="I87" i="5"/>
  <c r="I143" i="5"/>
  <c r="I142" i="5" s="1"/>
  <c r="J143" i="5"/>
  <c r="J142" i="5" s="1"/>
  <c r="H143" i="5"/>
  <c r="K143" i="5"/>
  <c r="K142" i="5" s="1"/>
  <c r="K43" i="5"/>
  <c r="K30" i="5"/>
  <c r="J80" i="5"/>
  <c r="J50" i="5" l="1"/>
  <c r="K67" i="5"/>
  <c r="G30" i="5"/>
  <c r="K27" i="5"/>
  <c r="K50" i="5" s="1"/>
  <c r="G143" i="5"/>
  <c r="H142" i="5"/>
  <c r="G142" i="5" s="1"/>
  <c r="K80" i="5"/>
  <c r="G80" i="5" s="1"/>
  <c r="G43" i="5"/>
  <c r="J64" i="5"/>
  <c r="G66" i="5"/>
  <c r="K64" i="5" l="1"/>
  <c r="K87" i="5" s="1"/>
  <c r="G67" i="5"/>
  <c r="J87" i="5"/>
  <c r="G50" i="5"/>
  <c r="G27" i="5"/>
  <c r="G87" i="5" l="1"/>
  <c r="G64" i="5"/>
  <c r="F151" i="4" l="1"/>
  <c r="I148" i="4"/>
  <c r="F148" i="4"/>
  <c r="G146" i="4"/>
  <c r="G145" i="4"/>
  <c r="K144" i="4"/>
  <c r="J144" i="4"/>
  <c r="I144" i="4"/>
  <c r="G144" i="4" s="1"/>
  <c r="H144" i="4"/>
  <c r="G141" i="4"/>
  <c r="G140" i="4"/>
  <c r="G139" i="4"/>
  <c r="K138" i="4"/>
  <c r="J138" i="4"/>
  <c r="I138" i="4"/>
  <c r="H138" i="4"/>
  <c r="G138" i="4"/>
  <c r="G137" i="4"/>
  <c r="G136" i="4"/>
  <c r="K135" i="4"/>
  <c r="K133" i="4" s="1"/>
  <c r="J135" i="4"/>
  <c r="J133" i="4" s="1"/>
  <c r="J132" i="4" s="1"/>
  <c r="I135" i="4"/>
  <c r="H135" i="4"/>
  <c r="G134" i="4"/>
  <c r="I133" i="4"/>
  <c r="H133" i="4"/>
  <c r="I132" i="4"/>
  <c r="G131" i="4"/>
  <c r="G130" i="4"/>
  <c r="G129" i="4"/>
  <c r="K128" i="4"/>
  <c r="J128" i="4"/>
  <c r="J126" i="4" s="1"/>
  <c r="I128" i="4"/>
  <c r="H128" i="4"/>
  <c r="G127" i="4"/>
  <c r="K126" i="4"/>
  <c r="H126" i="4"/>
  <c r="G124" i="4"/>
  <c r="G123" i="4"/>
  <c r="K122" i="4"/>
  <c r="K120" i="4" s="1"/>
  <c r="J122" i="4"/>
  <c r="J120" i="4" s="1"/>
  <c r="I122" i="4"/>
  <c r="H122" i="4"/>
  <c r="G121" i="4"/>
  <c r="I120" i="4"/>
  <c r="H120" i="4"/>
  <c r="G119" i="4"/>
  <c r="G118" i="4"/>
  <c r="G117" i="4"/>
  <c r="K116" i="4"/>
  <c r="J116" i="4"/>
  <c r="I116" i="4"/>
  <c r="H116" i="4"/>
  <c r="G116" i="4" s="1"/>
  <c r="G115" i="4"/>
  <c r="G114" i="4"/>
  <c r="G113" i="4"/>
  <c r="G112" i="4"/>
  <c r="G111" i="4"/>
  <c r="G110" i="4"/>
  <c r="K109" i="4"/>
  <c r="J109" i="4"/>
  <c r="I109" i="4"/>
  <c r="H109" i="4"/>
  <c r="H102" i="4" s="1"/>
  <c r="G109" i="4"/>
  <c r="G108" i="4"/>
  <c r="G107" i="4"/>
  <c r="K106" i="4"/>
  <c r="K102" i="4" s="1"/>
  <c r="K100" i="4" s="1"/>
  <c r="K99" i="4" s="1"/>
  <c r="J106" i="4"/>
  <c r="G106" i="4" s="1"/>
  <c r="I106" i="4"/>
  <c r="H106" i="4"/>
  <c r="G105" i="4"/>
  <c r="G104" i="4"/>
  <c r="K103" i="4"/>
  <c r="J103" i="4"/>
  <c r="I103" i="4"/>
  <c r="H103" i="4"/>
  <c r="G101" i="4"/>
  <c r="H100" i="4"/>
  <c r="G98" i="4"/>
  <c r="G97" i="4"/>
  <c r="G96" i="4"/>
  <c r="K95" i="4"/>
  <c r="J95" i="4"/>
  <c r="I95" i="4"/>
  <c r="G95" i="4" s="1"/>
  <c r="H95" i="4"/>
  <c r="K94" i="4"/>
  <c r="H94" i="4"/>
  <c r="K93" i="4"/>
  <c r="H93" i="4"/>
  <c r="G91" i="4"/>
  <c r="G90" i="4"/>
  <c r="G89" i="4"/>
  <c r="K84" i="4"/>
  <c r="I84" i="4"/>
  <c r="H84" i="4"/>
  <c r="K83" i="4"/>
  <c r="K82" i="4"/>
  <c r="I82" i="4"/>
  <c r="H82" i="4"/>
  <c r="K81" i="4"/>
  <c r="J81" i="4"/>
  <c r="I81" i="4"/>
  <c r="G81" i="4" s="1"/>
  <c r="H81" i="4"/>
  <c r="H80" i="4"/>
  <c r="K79" i="4"/>
  <c r="J79" i="4"/>
  <c r="I79" i="4"/>
  <c r="H79" i="4"/>
  <c r="G79" i="4"/>
  <c r="K76" i="4"/>
  <c r="J76" i="4"/>
  <c r="I76" i="4"/>
  <c r="H76" i="4"/>
  <c r="G76" i="4" s="1"/>
  <c r="K75" i="4"/>
  <c r="J75" i="4"/>
  <c r="I75" i="4"/>
  <c r="G75" i="4" s="1"/>
  <c r="H75" i="4"/>
  <c r="K74" i="4"/>
  <c r="J74" i="4"/>
  <c r="G74" i="4" s="1"/>
  <c r="I74" i="4"/>
  <c r="H74" i="4"/>
  <c r="K73" i="4"/>
  <c r="J73" i="4"/>
  <c r="I73" i="4"/>
  <c r="H73" i="4"/>
  <c r="G73" i="4"/>
  <c r="K72" i="4"/>
  <c r="J72" i="4"/>
  <c r="I72" i="4"/>
  <c r="H72" i="4"/>
  <c r="G72" i="4" s="1"/>
  <c r="I71" i="4"/>
  <c r="H71" i="4"/>
  <c r="K69" i="4"/>
  <c r="J69" i="4"/>
  <c r="I69" i="4"/>
  <c r="H69" i="4"/>
  <c r="G69" i="4" s="1"/>
  <c r="J68" i="4"/>
  <c r="I68" i="4"/>
  <c r="H68" i="4"/>
  <c r="G68" i="4" s="1"/>
  <c r="I67" i="4"/>
  <c r="H67" i="4"/>
  <c r="K66" i="4"/>
  <c r="H66" i="4"/>
  <c r="H64" i="4" s="1"/>
  <c r="K65" i="4"/>
  <c r="J65" i="4"/>
  <c r="I65" i="4"/>
  <c r="G65" i="4"/>
  <c r="I64" i="4"/>
  <c r="K62" i="4"/>
  <c r="J62" i="4"/>
  <c r="I62" i="4"/>
  <c r="H62" i="4"/>
  <c r="K60" i="4"/>
  <c r="J60" i="4"/>
  <c r="H60" i="4"/>
  <c r="K57" i="4"/>
  <c r="J57" i="4"/>
  <c r="I57" i="4"/>
  <c r="H57" i="4"/>
  <c r="G57" i="4"/>
  <c r="K54" i="4"/>
  <c r="J54" i="4"/>
  <c r="I54" i="4"/>
  <c r="H54" i="4"/>
  <c r="K53" i="4"/>
  <c r="J53" i="4"/>
  <c r="I53" i="4"/>
  <c r="H53" i="4"/>
  <c r="K52" i="4"/>
  <c r="J52" i="4"/>
  <c r="I48" i="4"/>
  <c r="H48" i="4"/>
  <c r="H85" i="4" s="1"/>
  <c r="J47" i="4"/>
  <c r="J84" i="4" s="1"/>
  <c r="G84" i="4" s="1"/>
  <c r="G47" i="4"/>
  <c r="K46" i="4"/>
  <c r="J46" i="4"/>
  <c r="J83" i="4" s="1"/>
  <c r="I46" i="4"/>
  <c r="I83" i="4" s="1"/>
  <c r="H46" i="4"/>
  <c r="G46" i="4" s="1"/>
  <c r="J45" i="4"/>
  <c r="J82" i="4" s="1"/>
  <c r="G45" i="4"/>
  <c r="G44" i="4"/>
  <c r="G42" i="4"/>
  <c r="K39" i="4"/>
  <c r="J39" i="4"/>
  <c r="I39" i="4"/>
  <c r="H39" i="4"/>
  <c r="G38" i="4"/>
  <c r="G37" i="4"/>
  <c r="G36" i="4"/>
  <c r="G35" i="4"/>
  <c r="K34" i="4"/>
  <c r="J34" i="4"/>
  <c r="G34" i="4" s="1"/>
  <c r="I34" i="4"/>
  <c r="I94" i="4" s="1"/>
  <c r="I93" i="4" s="1"/>
  <c r="H33" i="4"/>
  <c r="G32" i="4"/>
  <c r="G31" i="4"/>
  <c r="G28" i="4"/>
  <c r="I27" i="4"/>
  <c r="H27" i="4"/>
  <c r="I25" i="4"/>
  <c r="G25" i="4" s="1"/>
  <c r="K23" i="4"/>
  <c r="J23" i="4"/>
  <c r="H23" i="4"/>
  <c r="K20" i="4"/>
  <c r="J20" i="4"/>
  <c r="I20" i="4"/>
  <c r="H20" i="4"/>
  <c r="G20" i="4"/>
  <c r="K17" i="4"/>
  <c r="J17" i="4"/>
  <c r="I17" i="4"/>
  <c r="H17" i="4"/>
  <c r="H15" i="4" s="1"/>
  <c r="G16" i="4"/>
  <c r="J15" i="4"/>
  <c r="D9" i="4"/>
  <c r="I86" i="4" l="1"/>
  <c r="I33" i="4"/>
  <c r="G33" i="4" s="1"/>
  <c r="G39" i="4"/>
  <c r="G48" i="4"/>
  <c r="I60" i="4"/>
  <c r="G60" i="4" s="1"/>
  <c r="G62" i="4"/>
  <c r="I70" i="4"/>
  <c r="J48" i="4"/>
  <c r="J85" i="4" s="1"/>
  <c r="H50" i="4"/>
  <c r="J71" i="4"/>
  <c r="J70" i="4" s="1"/>
  <c r="G82" i="4"/>
  <c r="H83" i="4"/>
  <c r="I102" i="4"/>
  <c r="G103" i="4"/>
  <c r="G135" i="4"/>
  <c r="K132" i="4"/>
  <c r="I23" i="4"/>
  <c r="J33" i="4"/>
  <c r="K71" i="4"/>
  <c r="K70" i="4" s="1"/>
  <c r="K48" i="4"/>
  <c r="K85" i="4" s="1"/>
  <c r="H49" i="4"/>
  <c r="G54" i="4"/>
  <c r="H52" i="4"/>
  <c r="K86" i="4"/>
  <c r="H99" i="4"/>
  <c r="J102" i="4"/>
  <c r="J100" i="4" s="1"/>
  <c r="J99" i="4" s="1"/>
  <c r="G122" i="4"/>
  <c r="G128" i="4"/>
  <c r="I126" i="4"/>
  <c r="G126" i="4" s="1"/>
  <c r="G133" i="4"/>
  <c r="H132" i="4"/>
  <c r="G132" i="4" s="1"/>
  <c r="K49" i="4"/>
  <c r="I85" i="4"/>
  <c r="G17" i="4"/>
  <c r="K15" i="4"/>
  <c r="K33" i="4"/>
  <c r="J86" i="4"/>
  <c r="G85" i="4"/>
  <c r="I49" i="4"/>
  <c r="I52" i="4"/>
  <c r="G53" i="4"/>
  <c r="H70" i="4"/>
  <c r="J94" i="4"/>
  <c r="J93" i="4" s="1"/>
  <c r="G93" i="4" s="1"/>
  <c r="G120" i="4"/>
  <c r="J49" i="4"/>
  <c r="G49" i="4" l="1"/>
  <c r="G23" i="4"/>
  <c r="I15" i="4"/>
  <c r="I100" i="4"/>
  <c r="G102" i="4"/>
  <c r="G71" i="4"/>
  <c r="G70" i="4"/>
  <c r="G94" i="4"/>
  <c r="G52" i="4"/>
  <c r="H87" i="4"/>
  <c r="H86" i="4"/>
  <c r="G86" i="4" s="1"/>
  <c r="G83" i="4"/>
  <c r="I143" i="4"/>
  <c r="I142" i="4" s="1"/>
  <c r="H143" i="4"/>
  <c r="K143" i="4"/>
  <c r="K142" i="4" s="1"/>
  <c r="J143" i="4"/>
  <c r="J142" i="4" s="1"/>
  <c r="I43" i="4" l="1"/>
  <c r="G15" i="4"/>
  <c r="G143" i="4"/>
  <c r="H142" i="4"/>
  <c r="G142" i="4" s="1"/>
  <c r="I99" i="4"/>
  <c r="G99" i="4" s="1"/>
  <c r="G100" i="4"/>
  <c r="I80" i="4" l="1"/>
  <c r="J43" i="4"/>
  <c r="J29" i="4"/>
  <c r="I50" i="4"/>
  <c r="G29" i="4" l="1"/>
  <c r="J66" i="4"/>
  <c r="J27" i="4"/>
  <c r="K43" i="4"/>
  <c r="K30" i="4"/>
  <c r="J80" i="4"/>
  <c r="I87" i="4"/>
  <c r="J64" i="4" l="1"/>
  <c r="G66" i="4"/>
  <c r="K80" i="4"/>
  <c r="G80" i="4" s="1"/>
  <c r="G43" i="4"/>
  <c r="J50" i="4"/>
  <c r="G50" i="4" s="1"/>
  <c r="K67" i="4"/>
  <c r="K27" i="4"/>
  <c r="K50" i="4" s="1"/>
  <c r="G30" i="4"/>
  <c r="K64" i="4" l="1"/>
  <c r="K87" i="4" s="1"/>
  <c r="G67" i="4"/>
  <c r="G27" i="4"/>
  <c r="G64" i="4"/>
  <c r="J87" i="4"/>
  <c r="G87" i="4" s="1"/>
  <c r="F151" i="3" l="1"/>
  <c r="I148" i="3"/>
  <c r="F148" i="3"/>
  <c r="G146" i="3"/>
  <c r="G145" i="3"/>
  <c r="K144" i="3"/>
  <c r="J144" i="3"/>
  <c r="I144" i="3"/>
  <c r="H144" i="3"/>
  <c r="G144" i="3" s="1"/>
  <c r="G141" i="3"/>
  <c r="G140" i="3"/>
  <c r="G139" i="3"/>
  <c r="K138" i="3"/>
  <c r="J138" i="3"/>
  <c r="I138" i="3"/>
  <c r="H138" i="3"/>
  <c r="G138" i="3"/>
  <c r="G137" i="3"/>
  <c r="G136" i="3"/>
  <c r="K135" i="3"/>
  <c r="K133" i="3" s="1"/>
  <c r="K132" i="3" s="1"/>
  <c r="J135" i="3"/>
  <c r="J133" i="3" s="1"/>
  <c r="J132" i="3" s="1"/>
  <c r="I135" i="3"/>
  <c r="H135" i="3"/>
  <c r="G134" i="3"/>
  <c r="I133" i="3"/>
  <c r="H133" i="3"/>
  <c r="I132" i="3"/>
  <c r="G131" i="3"/>
  <c r="G130" i="3"/>
  <c r="G129" i="3"/>
  <c r="K128" i="3"/>
  <c r="J128" i="3"/>
  <c r="J126" i="3" s="1"/>
  <c r="I128" i="3"/>
  <c r="I126" i="3" s="1"/>
  <c r="G126" i="3" s="1"/>
  <c r="H128" i="3"/>
  <c r="G128" i="3" s="1"/>
  <c r="G127" i="3"/>
  <c r="K126" i="3"/>
  <c r="H126" i="3"/>
  <c r="G124" i="3"/>
  <c r="G123" i="3"/>
  <c r="K122" i="3"/>
  <c r="K120" i="3" s="1"/>
  <c r="J122" i="3"/>
  <c r="J120" i="3" s="1"/>
  <c r="I122" i="3"/>
  <c r="H122" i="3"/>
  <c r="G121" i="3"/>
  <c r="I120" i="3"/>
  <c r="H120" i="3"/>
  <c r="G119" i="3"/>
  <c r="G118" i="3"/>
  <c r="G117" i="3"/>
  <c r="K116" i="3"/>
  <c r="J116" i="3"/>
  <c r="I116" i="3"/>
  <c r="H116" i="3"/>
  <c r="G116" i="3" s="1"/>
  <c r="G115" i="3"/>
  <c r="G114" i="3"/>
  <c r="G113" i="3"/>
  <c r="G112" i="3"/>
  <c r="G111" i="3"/>
  <c r="G110" i="3"/>
  <c r="K109" i="3"/>
  <c r="K102" i="3" s="1"/>
  <c r="K100" i="3" s="1"/>
  <c r="K99" i="3" s="1"/>
  <c r="J109" i="3"/>
  <c r="I109" i="3"/>
  <c r="H109" i="3"/>
  <c r="G109" i="3"/>
  <c r="G108" i="3"/>
  <c r="G107" i="3"/>
  <c r="K106" i="3"/>
  <c r="J106" i="3"/>
  <c r="G106" i="3" s="1"/>
  <c r="I106" i="3"/>
  <c r="H106" i="3"/>
  <c r="G105" i="3"/>
  <c r="G104" i="3"/>
  <c r="K103" i="3"/>
  <c r="J103" i="3"/>
  <c r="I103" i="3"/>
  <c r="I102" i="3" s="1"/>
  <c r="I100" i="3" s="1"/>
  <c r="I99" i="3" s="1"/>
  <c r="H103" i="3"/>
  <c r="G103" i="3" s="1"/>
  <c r="J102" i="3"/>
  <c r="J100" i="3" s="1"/>
  <c r="J99" i="3" s="1"/>
  <c r="G101" i="3"/>
  <c r="G98" i="3"/>
  <c r="G97" i="3"/>
  <c r="G96" i="3"/>
  <c r="K95" i="3"/>
  <c r="J95" i="3"/>
  <c r="I95" i="3"/>
  <c r="H95" i="3"/>
  <c r="G95" i="3" s="1"/>
  <c r="H94" i="3"/>
  <c r="H93" i="3"/>
  <c r="G91" i="3"/>
  <c r="G90" i="3"/>
  <c r="G89" i="3"/>
  <c r="K84" i="3"/>
  <c r="J84" i="3"/>
  <c r="G84" i="3" s="1"/>
  <c r="I84" i="3"/>
  <c r="H84" i="3"/>
  <c r="K83" i="3"/>
  <c r="J83" i="3"/>
  <c r="K82" i="3"/>
  <c r="I82" i="3"/>
  <c r="H82" i="3"/>
  <c r="K81" i="3"/>
  <c r="J81" i="3"/>
  <c r="I81" i="3"/>
  <c r="H81" i="3"/>
  <c r="G81" i="3" s="1"/>
  <c r="H80" i="3"/>
  <c r="K79" i="3"/>
  <c r="J79" i="3"/>
  <c r="I79" i="3"/>
  <c r="H79" i="3"/>
  <c r="G79" i="3"/>
  <c r="K76" i="3"/>
  <c r="J76" i="3"/>
  <c r="I76" i="3"/>
  <c r="H76" i="3"/>
  <c r="G76" i="3" s="1"/>
  <c r="K75" i="3"/>
  <c r="J75" i="3"/>
  <c r="I75" i="3"/>
  <c r="H75" i="3"/>
  <c r="K74" i="3"/>
  <c r="J74" i="3"/>
  <c r="G74" i="3" s="1"/>
  <c r="I74" i="3"/>
  <c r="H74" i="3"/>
  <c r="K73" i="3"/>
  <c r="J73" i="3"/>
  <c r="I73" i="3"/>
  <c r="H73" i="3"/>
  <c r="G73" i="3"/>
  <c r="K72" i="3"/>
  <c r="J72" i="3"/>
  <c r="I72" i="3"/>
  <c r="H72" i="3"/>
  <c r="G72" i="3" s="1"/>
  <c r="I71" i="3"/>
  <c r="I70" i="3" s="1"/>
  <c r="H71" i="3"/>
  <c r="K69" i="3"/>
  <c r="J69" i="3"/>
  <c r="I69" i="3"/>
  <c r="H69" i="3"/>
  <c r="G69" i="3"/>
  <c r="J68" i="3"/>
  <c r="I68" i="3"/>
  <c r="H68" i="3"/>
  <c r="G68" i="3"/>
  <c r="I67" i="3"/>
  <c r="H67" i="3"/>
  <c r="K66" i="3"/>
  <c r="H66" i="3"/>
  <c r="K65" i="3"/>
  <c r="J65" i="3"/>
  <c r="I65" i="3"/>
  <c r="G65" i="3"/>
  <c r="I64" i="3"/>
  <c r="H64" i="3"/>
  <c r="K62" i="3"/>
  <c r="J62" i="3"/>
  <c r="H62" i="3"/>
  <c r="K60" i="3"/>
  <c r="J60" i="3"/>
  <c r="J52" i="3" s="1"/>
  <c r="K57" i="3"/>
  <c r="K52" i="3" s="1"/>
  <c r="J57" i="3"/>
  <c r="I57" i="3"/>
  <c r="H57" i="3"/>
  <c r="G57" i="3"/>
  <c r="K54" i="3"/>
  <c r="J54" i="3"/>
  <c r="I54" i="3"/>
  <c r="H54" i="3"/>
  <c r="G54" i="3" s="1"/>
  <c r="K53" i="3"/>
  <c r="J53" i="3"/>
  <c r="I53" i="3"/>
  <c r="H53" i="3"/>
  <c r="I48" i="3"/>
  <c r="I85" i="3" s="1"/>
  <c r="H48" i="3"/>
  <c r="H85" i="3" s="1"/>
  <c r="J47" i="3"/>
  <c r="G47" i="3"/>
  <c r="K46" i="3"/>
  <c r="J46" i="3"/>
  <c r="I46" i="3"/>
  <c r="I49" i="3" s="1"/>
  <c r="H46" i="3"/>
  <c r="J45" i="3"/>
  <c r="J82" i="3" s="1"/>
  <c r="G45" i="3"/>
  <c r="G44" i="3"/>
  <c r="G42" i="3"/>
  <c r="K39" i="3"/>
  <c r="J39" i="3"/>
  <c r="I39" i="3"/>
  <c r="I33" i="3" s="1"/>
  <c r="H39" i="3"/>
  <c r="G38" i="3"/>
  <c r="G37" i="3"/>
  <c r="G36" i="3"/>
  <c r="G35" i="3"/>
  <c r="K34" i="3"/>
  <c r="K71" i="3" s="1"/>
  <c r="K70" i="3" s="1"/>
  <c r="J34" i="3"/>
  <c r="J33" i="3" s="1"/>
  <c r="I34" i="3"/>
  <c r="I94" i="3" s="1"/>
  <c r="G32" i="3"/>
  <c r="G31" i="3"/>
  <c r="G28" i="3"/>
  <c r="I27" i="3"/>
  <c r="H27" i="3"/>
  <c r="I25" i="3"/>
  <c r="G25" i="3" s="1"/>
  <c r="K23" i="3"/>
  <c r="J23" i="3"/>
  <c r="I23" i="3"/>
  <c r="H23" i="3"/>
  <c r="K20" i="3"/>
  <c r="J20" i="3"/>
  <c r="I20" i="3"/>
  <c r="H20" i="3"/>
  <c r="K17" i="3"/>
  <c r="K15" i="3" s="1"/>
  <c r="J17" i="3"/>
  <c r="I17" i="3"/>
  <c r="H17" i="3"/>
  <c r="H15" i="3" s="1"/>
  <c r="G17" i="3"/>
  <c r="G16" i="3"/>
  <c r="I15" i="3"/>
  <c r="D9" i="3"/>
  <c r="G20" i="3" l="1"/>
  <c r="J15" i="3"/>
  <c r="I52" i="3"/>
  <c r="G15" i="3"/>
  <c r="H50" i="3"/>
  <c r="G23" i="3"/>
  <c r="G39" i="3"/>
  <c r="K49" i="3"/>
  <c r="G62" i="3"/>
  <c r="G82" i="3"/>
  <c r="K86" i="3"/>
  <c r="J94" i="3"/>
  <c r="J93" i="3" s="1"/>
  <c r="J71" i="3"/>
  <c r="J70" i="3" s="1"/>
  <c r="J48" i="3"/>
  <c r="J85" i="3" s="1"/>
  <c r="J86" i="3" s="1"/>
  <c r="G71" i="3"/>
  <c r="G85" i="3"/>
  <c r="I43" i="3"/>
  <c r="I50" i="3"/>
  <c r="I93" i="3"/>
  <c r="G94" i="3"/>
  <c r="G46" i="3"/>
  <c r="H83" i="3"/>
  <c r="H49" i="3"/>
  <c r="G53" i="3"/>
  <c r="I62" i="3"/>
  <c r="I60" i="3" s="1"/>
  <c r="G75" i="3"/>
  <c r="G120" i="3"/>
  <c r="G133" i="3"/>
  <c r="K33" i="3"/>
  <c r="K94" i="3"/>
  <c r="K93" i="3" s="1"/>
  <c r="G122" i="3"/>
  <c r="G135" i="3"/>
  <c r="H33" i="3"/>
  <c r="G33" i="3" s="1"/>
  <c r="G34" i="3"/>
  <c r="G48" i="3"/>
  <c r="K48" i="3"/>
  <c r="K85" i="3" s="1"/>
  <c r="H60" i="3"/>
  <c r="G60" i="3" s="1"/>
  <c r="H70" i="3"/>
  <c r="G70" i="3" s="1"/>
  <c r="I83" i="3"/>
  <c r="I86" i="3" s="1"/>
  <c r="H102" i="3"/>
  <c r="H132" i="3"/>
  <c r="G132" i="3" s="1"/>
  <c r="G93" i="3" l="1"/>
  <c r="I143" i="3"/>
  <c r="I142" i="3" s="1"/>
  <c r="H143" i="3"/>
  <c r="K143" i="3"/>
  <c r="K142" i="3" s="1"/>
  <c r="J143" i="3"/>
  <c r="J142" i="3" s="1"/>
  <c r="H86" i="3"/>
  <c r="G86" i="3" s="1"/>
  <c r="G83" i="3"/>
  <c r="G102" i="3"/>
  <c r="H100" i="3"/>
  <c r="H52" i="3"/>
  <c r="I80" i="3"/>
  <c r="J43" i="3"/>
  <c r="J29" i="3"/>
  <c r="J49" i="3"/>
  <c r="G49" i="3" s="1"/>
  <c r="K43" i="3" l="1"/>
  <c r="K80" i="3" s="1"/>
  <c r="G80" i="3" s="1"/>
  <c r="K30" i="3"/>
  <c r="J80" i="3"/>
  <c r="G29" i="3"/>
  <c r="J66" i="3"/>
  <c r="J27" i="3"/>
  <c r="G52" i="3"/>
  <c r="H87" i="3"/>
  <c r="I87" i="3"/>
  <c r="G100" i="3"/>
  <c r="H99" i="3"/>
  <c r="G99" i="3" s="1"/>
  <c r="G143" i="3"/>
  <c r="H142" i="3"/>
  <c r="G142" i="3" s="1"/>
  <c r="J64" i="3" l="1"/>
  <c r="G66" i="3"/>
  <c r="G43" i="3"/>
  <c r="J50" i="3"/>
  <c r="K67" i="3"/>
  <c r="K27" i="3"/>
  <c r="K50" i="3" s="1"/>
  <c r="G30" i="3"/>
  <c r="G50" i="3" l="1"/>
  <c r="J87" i="3"/>
  <c r="K64" i="3"/>
  <c r="K87" i="3" s="1"/>
  <c r="G67" i="3"/>
  <c r="G27" i="3"/>
  <c r="G64" i="3" l="1"/>
  <c r="G87" i="3"/>
  <c r="F151" i="2" l="1"/>
  <c r="I148" i="2"/>
  <c r="F148" i="2"/>
  <c r="G146" i="2"/>
  <c r="G145" i="2"/>
  <c r="K144" i="2"/>
  <c r="J144" i="2"/>
  <c r="I144" i="2"/>
  <c r="G144" i="2" s="1"/>
  <c r="H144" i="2"/>
  <c r="G141" i="2"/>
  <c r="G140" i="2"/>
  <c r="G139" i="2"/>
  <c r="K138" i="2"/>
  <c r="J138" i="2"/>
  <c r="I138" i="2"/>
  <c r="H138" i="2"/>
  <c r="G138" i="2"/>
  <c r="G137" i="2"/>
  <c r="G136" i="2"/>
  <c r="K135" i="2"/>
  <c r="K133" i="2" s="1"/>
  <c r="K132" i="2" s="1"/>
  <c r="J135" i="2"/>
  <c r="J133" i="2" s="1"/>
  <c r="J132" i="2" s="1"/>
  <c r="I135" i="2"/>
  <c r="H135" i="2"/>
  <c r="G134" i="2"/>
  <c r="I133" i="2"/>
  <c r="H133" i="2"/>
  <c r="I132" i="2"/>
  <c r="G131" i="2"/>
  <c r="G130" i="2"/>
  <c r="G129" i="2"/>
  <c r="K128" i="2"/>
  <c r="J128" i="2"/>
  <c r="J126" i="2" s="1"/>
  <c r="I128" i="2"/>
  <c r="G128" i="2" s="1"/>
  <c r="H128" i="2"/>
  <c r="G127" i="2"/>
  <c r="K126" i="2"/>
  <c r="H126" i="2"/>
  <c r="G124" i="2"/>
  <c r="G123" i="2"/>
  <c r="K122" i="2"/>
  <c r="K120" i="2" s="1"/>
  <c r="J122" i="2"/>
  <c r="J120" i="2" s="1"/>
  <c r="I122" i="2"/>
  <c r="H122" i="2"/>
  <c r="G121" i="2"/>
  <c r="I120" i="2"/>
  <c r="H120" i="2"/>
  <c r="G119" i="2"/>
  <c r="G118" i="2"/>
  <c r="G117" i="2"/>
  <c r="K116" i="2"/>
  <c r="J116" i="2"/>
  <c r="I116" i="2"/>
  <c r="H116" i="2"/>
  <c r="G116" i="2" s="1"/>
  <c r="G115" i="2"/>
  <c r="G114" i="2"/>
  <c r="G113" i="2"/>
  <c r="G112" i="2"/>
  <c r="G111" i="2"/>
  <c r="G110" i="2"/>
  <c r="K109" i="2"/>
  <c r="K102" i="2" s="1"/>
  <c r="K100" i="2" s="1"/>
  <c r="K99" i="2" s="1"/>
  <c r="J109" i="2"/>
  <c r="I109" i="2"/>
  <c r="H109" i="2"/>
  <c r="H102" i="2" s="1"/>
  <c r="G109" i="2"/>
  <c r="G108" i="2"/>
  <c r="G107" i="2"/>
  <c r="K106" i="2"/>
  <c r="J106" i="2"/>
  <c r="G106" i="2" s="1"/>
  <c r="I106" i="2"/>
  <c r="H106" i="2"/>
  <c r="G105" i="2"/>
  <c r="G104" i="2"/>
  <c r="K103" i="2"/>
  <c r="J103" i="2"/>
  <c r="I103" i="2"/>
  <c r="I102" i="2" s="1"/>
  <c r="I100" i="2" s="1"/>
  <c r="I99" i="2" s="1"/>
  <c r="H103" i="2"/>
  <c r="J102" i="2"/>
  <c r="J100" i="2" s="1"/>
  <c r="J99" i="2" s="1"/>
  <c r="G101" i="2"/>
  <c r="G98" i="2"/>
  <c r="G97" i="2"/>
  <c r="G96" i="2"/>
  <c r="K95" i="2"/>
  <c r="J95" i="2"/>
  <c r="I95" i="2"/>
  <c r="H95" i="2"/>
  <c r="G95" i="2" s="1"/>
  <c r="H94" i="2"/>
  <c r="H93" i="2"/>
  <c r="G91" i="2"/>
  <c r="G90" i="2"/>
  <c r="G89" i="2"/>
  <c r="K84" i="2"/>
  <c r="J84" i="2"/>
  <c r="G84" i="2" s="1"/>
  <c r="I84" i="2"/>
  <c r="H84" i="2"/>
  <c r="K83" i="2"/>
  <c r="K82" i="2"/>
  <c r="I82" i="2"/>
  <c r="H82" i="2"/>
  <c r="K81" i="2"/>
  <c r="J81" i="2"/>
  <c r="I81" i="2"/>
  <c r="G81" i="2" s="1"/>
  <c r="H81" i="2"/>
  <c r="H80" i="2"/>
  <c r="K79" i="2"/>
  <c r="J79" i="2"/>
  <c r="I79" i="2"/>
  <c r="H79" i="2"/>
  <c r="G79" i="2"/>
  <c r="K76" i="2"/>
  <c r="J76" i="2"/>
  <c r="I76" i="2"/>
  <c r="H76" i="2"/>
  <c r="G76" i="2" s="1"/>
  <c r="K75" i="2"/>
  <c r="J75" i="2"/>
  <c r="I75" i="2"/>
  <c r="H75" i="2"/>
  <c r="G75" i="2" s="1"/>
  <c r="K74" i="2"/>
  <c r="J74" i="2"/>
  <c r="G74" i="2" s="1"/>
  <c r="I74" i="2"/>
  <c r="H74" i="2"/>
  <c r="K73" i="2"/>
  <c r="J73" i="2"/>
  <c r="I73" i="2"/>
  <c r="H73" i="2"/>
  <c r="G73" i="2"/>
  <c r="K72" i="2"/>
  <c r="J72" i="2"/>
  <c r="I72" i="2"/>
  <c r="H72" i="2"/>
  <c r="G72" i="2" s="1"/>
  <c r="I71" i="2"/>
  <c r="I70" i="2" s="1"/>
  <c r="H71" i="2"/>
  <c r="K69" i="2"/>
  <c r="G69" i="2" s="1"/>
  <c r="J69" i="2"/>
  <c r="I69" i="2"/>
  <c r="H69" i="2"/>
  <c r="J68" i="2"/>
  <c r="I68" i="2"/>
  <c r="H68" i="2"/>
  <c r="G68" i="2"/>
  <c r="I67" i="2"/>
  <c r="H67" i="2"/>
  <c r="K66" i="2"/>
  <c r="H66" i="2"/>
  <c r="K65" i="2"/>
  <c r="J65" i="2"/>
  <c r="I65" i="2"/>
  <c r="I64" i="2" s="1"/>
  <c r="G65" i="2"/>
  <c r="H64" i="2"/>
  <c r="K62" i="2"/>
  <c r="J62" i="2"/>
  <c r="H62" i="2"/>
  <c r="K60" i="2"/>
  <c r="J60" i="2"/>
  <c r="H60" i="2"/>
  <c r="K57" i="2"/>
  <c r="K52" i="2" s="1"/>
  <c r="J57" i="2"/>
  <c r="I57" i="2"/>
  <c r="H57" i="2"/>
  <c r="G57" i="2"/>
  <c r="K54" i="2"/>
  <c r="J54" i="2"/>
  <c r="I54" i="2"/>
  <c r="H54" i="2"/>
  <c r="G54" i="2" s="1"/>
  <c r="K53" i="2"/>
  <c r="J53" i="2"/>
  <c r="I53" i="2"/>
  <c r="H53" i="2"/>
  <c r="J52" i="2"/>
  <c r="I48" i="2"/>
  <c r="I85" i="2" s="1"/>
  <c r="H48" i="2"/>
  <c r="H85" i="2" s="1"/>
  <c r="J47" i="2"/>
  <c r="G47" i="2"/>
  <c r="K46" i="2"/>
  <c r="J46" i="2"/>
  <c r="J83" i="2" s="1"/>
  <c r="I46" i="2"/>
  <c r="I83" i="2" s="1"/>
  <c r="I86" i="2" s="1"/>
  <c r="H46" i="2"/>
  <c r="G46" i="2" s="1"/>
  <c r="J45" i="2"/>
  <c r="J82" i="2" s="1"/>
  <c r="G45" i="2"/>
  <c r="G44" i="2"/>
  <c r="G42" i="2"/>
  <c r="K39" i="2"/>
  <c r="J39" i="2"/>
  <c r="I39" i="2"/>
  <c r="I33" i="2" s="1"/>
  <c r="H39" i="2"/>
  <c r="G38" i="2"/>
  <c r="G37" i="2"/>
  <c r="G36" i="2"/>
  <c r="G35" i="2"/>
  <c r="K34" i="2"/>
  <c r="K33" i="2" s="1"/>
  <c r="J34" i="2"/>
  <c r="J71" i="2" s="1"/>
  <c r="J70" i="2" s="1"/>
  <c r="I34" i="2"/>
  <c r="I94" i="2" s="1"/>
  <c r="H33" i="2"/>
  <c r="G32" i="2"/>
  <c r="G31" i="2"/>
  <c r="G28" i="2"/>
  <c r="I27" i="2"/>
  <c r="H27" i="2"/>
  <c r="I25" i="2"/>
  <c r="G25" i="2" s="1"/>
  <c r="K23" i="2"/>
  <c r="J23" i="2"/>
  <c r="I23" i="2"/>
  <c r="H23" i="2"/>
  <c r="G23" i="2" s="1"/>
  <c r="K20" i="2"/>
  <c r="J20" i="2"/>
  <c r="J15" i="2" s="1"/>
  <c r="I20" i="2"/>
  <c r="H20" i="2"/>
  <c r="K17" i="2"/>
  <c r="K15" i="2" s="1"/>
  <c r="J17" i="2"/>
  <c r="I17" i="2"/>
  <c r="H17" i="2"/>
  <c r="H15" i="2" s="1"/>
  <c r="G17" i="2"/>
  <c r="G16" i="2"/>
  <c r="I15" i="2"/>
  <c r="D9" i="2"/>
  <c r="I93" i="2" l="1"/>
  <c r="G62" i="2"/>
  <c r="G102" i="2"/>
  <c r="H100" i="2"/>
  <c r="H50" i="2"/>
  <c r="G15" i="2"/>
  <c r="J86" i="2"/>
  <c r="G85" i="2"/>
  <c r="G82" i="2"/>
  <c r="G120" i="2"/>
  <c r="G133" i="2"/>
  <c r="G20" i="2"/>
  <c r="I62" i="2"/>
  <c r="I60" i="2" s="1"/>
  <c r="G60" i="2" s="1"/>
  <c r="I43" i="2"/>
  <c r="J48" i="2"/>
  <c r="J85" i="2" s="1"/>
  <c r="I49" i="2"/>
  <c r="H83" i="2"/>
  <c r="K94" i="2"/>
  <c r="K93" i="2" s="1"/>
  <c r="G122" i="2"/>
  <c r="G135" i="2"/>
  <c r="G34" i="2"/>
  <c r="G39" i="2"/>
  <c r="K48" i="2"/>
  <c r="K85" i="2" s="1"/>
  <c r="K86" i="2" s="1"/>
  <c r="J49" i="2"/>
  <c r="H52" i="2"/>
  <c r="G53" i="2"/>
  <c r="H70" i="2"/>
  <c r="K71" i="2"/>
  <c r="K70" i="2" s="1"/>
  <c r="G103" i="2"/>
  <c r="I126" i="2"/>
  <c r="G126" i="2" s="1"/>
  <c r="J33" i="2"/>
  <c r="G33" i="2" s="1"/>
  <c r="H49" i="2"/>
  <c r="J94" i="2"/>
  <c r="J93" i="2" s="1"/>
  <c r="H132" i="2"/>
  <c r="G132" i="2" s="1"/>
  <c r="I143" i="2" l="1"/>
  <c r="I142" i="2" s="1"/>
  <c r="H143" i="2"/>
  <c r="K143" i="2"/>
  <c r="K142" i="2" s="1"/>
  <c r="J143" i="2"/>
  <c r="J142" i="2" s="1"/>
  <c r="H87" i="2"/>
  <c r="I80" i="2"/>
  <c r="J43" i="2"/>
  <c r="J29" i="2"/>
  <c r="I50" i="2"/>
  <c r="G100" i="2"/>
  <c r="H99" i="2"/>
  <c r="G99" i="2" s="1"/>
  <c r="G83" i="2"/>
  <c r="H86" i="2"/>
  <c r="G86" i="2" s="1"/>
  <c r="G93" i="2"/>
  <c r="G70" i="2"/>
  <c r="G94" i="2"/>
  <c r="G48" i="2"/>
  <c r="K49" i="2"/>
  <c r="G49" i="2" s="1"/>
  <c r="I52" i="2"/>
  <c r="I87" i="2" s="1"/>
  <c r="G71" i="2"/>
  <c r="K43" i="2" l="1"/>
  <c r="K80" i="2" s="1"/>
  <c r="G80" i="2" s="1"/>
  <c r="K30" i="2"/>
  <c r="J80" i="2"/>
  <c r="G29" i="2"/>
  <c r="J27" i="2"/>
  <c r="J66" i="2"/>
  <c r="G52" i="2"/>
  <c r="G143" i="2"/>
  <c r="H142" i="2"/>
  <c r="G142" i="2" s="1"/>
  <c r="J50" i="2" l="1"/>
  <c r="G50" i="2" s="1"/>
  <c r="K67" i="2"/>
  <c r="G30" i="2"/>
  <c r="K27" i="2"/>
  <c r="K50" i="2" s="1"/>
  <c r="G43" i="2"/>
  <c r="G66" i="2"/>
  <c r="J64" i="2"/>
  <c r="J87" i="2" l="1"/>
  <c r="G87" i="2" s="1"/>
  <c r="G64" i="2"/>
  <c r="K64" i="2"/>
  <c r="K87" i="2" s="1"/>
  <c r="G67" i="2"/>
  <c r="G27" i="2"/>
  <c r="F151" i="1" l="1"/>
  <c r="I148" i="1"/>
  <c r="F148" i="1"/>
  <c r="G146" i="1"/>
  <c r="G145" i="1"/>
  <c r="K144" i="1"/>
  <c r="J144" i="1"/>
  <c r="I144" i="1"/>
  <c r="H144" i="1"/>
  <c r="G141" i="1"/>
  <c r="G140" i="1"/>
  <c r="G139" i="1"/>
  <c r="K138" i="1"/>
  <c r="J138" i="1"/>
  <c r="G138" i="1" s="1"/>
  <c r="I138" i="1"/>
  <c r="H138" i="1"/>
  <c r="G137" i="1"/>
  <c r="G136" i="1"/>
  <c r="K135" i="1"/>
  <c r="J135" i="1"/>
  <c r="J133" i="1" s="1"/>
  <c r="I135" i="1"/>
  <c r="H135" i="1"/>
  <c r="G134" i="1"/>
  <c r="K133" i="1"/>
  <c r="K132" i="1" s="1"/>
  <c r="H133" i="1"/>
  <c r="H132" i="1" s="1"/>
  <c r="G131" i="1"/>
  <c r="G130" i="1"/>
  <c r="G129" i="1"/>
  <c r="K128" i="1"/>
  <c r="J128" i="1"/>
  <c r="I128" i="1"/>
  <c r="I126" i="1" s="1"/>
  <c r="H128" i="1"/>
  <c r="G127" i="1"/>
  <c r="K126" i="1"/>
  <c r="J126" i="1"/>
  <c r="G124" i="1"/>
  <c r="G123" i="1"/>
  <c r="K122" i="1"/>
  <c r="J122" i="1"/>
  <c r="J120" i="1" s="1"/>
  <c r="I122" i="1"/>
  <c r="H122" i="1"/>
  <c r="G121" i="1"/>
  <c r="K120" i="1"/>
  <c r="H120" i="1"/>
  <c r="G119" i="1"/>
  <c r="G118" i="1"/>
  <c r="G117" i="1"/>
  <c r="K116" i="1"/>
  <c r="J116" i="1"/>
  <c r="I116" i="1"/>
  <c r="H116" i="1"/>
  <c r="G116" i="1"/>
  <c r="G115" i="1"/>
  <c r="G114" i="1"/>
  <c r="G113" i="1"/>
  <c r="G112" i="1"/>
  <c r="G111" i="1"/>
  <c r="G110" i="1"/>
  <c r="K109" i="1"/>
  <c r="K102" i="1" s="1"/>
  <c r="J109" i="1"/>
  <c r="G109" i="1" s="1"/>
  <c r="I109" i="1"/>
  <c r="H109" i="1"/>
  <c r="G108" i="1"/>
  <c r="G107" i="1"/>
  <c r="K106" i="1"/>
  <c r="J106" i="1"/>
  <c r="I106" i="1"/>
  <c r="G106" i="1" s="1"/>
  <c r="H106" i="1"/>
  <c r="G105" i="1"/>
  <c r="G104" i="1"/>
  <c r="K103" i="1"/>
  <c r="J103" i="1"/>
  <c r="I103" i="1"/>
  <c r="H103" i="1"/>
  <c r="J102" i="1"/>
  <c r="J100" i="1" s="1"/>
  <c r="J99" i="1" s="1"/>
  <c r="I102" i="1"/>
  <c r="I100" i="1" s="1"/>
  <c r="I99" i="1" s="1"/>
  <c r="G101" i="1"/>
  <c r="K100" i="1"/>
  <c r="G98" i="1"/>
  <c r="G97" i="1"/>
  <c r="G96" i="1"/>
  <c r="K95" i="1"/>
  <c r="J95" i="1"/>
  <c r="I95" i="1"/>
  <c r="H95" i="1"/>
  <c r="H94" i="1"/>
  <c r="G91" i="1"/>
  <c r="G90" i="1"/>
  <c r="G89" i="1"/>
  <c r="K84" i="1"/>
  <c r="J84" i="1"/>
  <c r="I84" i="1"/>
  <c r="H84" i="1"/>
  <c r="K83" i="1"/>
  <c r="J83" i="1"/>
  <c r="K82" i="1"/>
  <c r="I82" i="1"/>
  <c r="H82" i="1"/>
  <c r="G82" i="1" s="1"/>
  <c r="K81" i="1"/>
  <c r="J81" i="1"/>
  <c r="I81" i="1"/>
  <c r="H81" i="1"/>
  <c r="H80" i="1"/>
  <c r="K79" i="1"/>
  <c r="J79" i="1"/>
  <c r="G79" i="1" s="1"/>
  <c r="I79" i="1"/>
  <c r="H79" i="1"/>
  <c r="K76" i="1"/>
  <c r="J76" i="1"/>
  <c r="I76" i="1"/>
  <c r="H76" i="1"/>
  <c r="G76" i="1"/>
  <c r="K75" i="1"/>
  <c r="J75" i="1"/>
  <c r="I75" i="1"/>
  <c r="H75" i="1"/>
  <c r="G75" i="1" s="1"/>
  <c r="K74" i="1"/>
  <c r="J74" i="1"/>
  <c r="I74" i="1"/>
  <c r="H74" i="1"/>
  <c r="K73" i="1"/>
  <c r="J73" i="1"/>
  <c r="G73" i="1" s="1"/>
  <c r="I73" i="1"/>
  <c r="H73" i="1"/>
  <c r="K72" i="1"/>
  <c r="J72" i="1"/>
  <c r="I72" i="1"/>
  <c r="H72" i="1"/>
  <c r="G72" i="1"/>
  <c r="H71" i="1"/>
  <c r="K69" i="1"/>
  <c r="J69" i="1"/>
  <c r="G69" i="1" s="1"/>
  <c r="I69" i="1"/>
  <c r="H69" i="1"/>
  <c r="J68" i="1"/>
  <c r="G68" i="1" s="1"/>
  <c r="I68" i="1"/>
  <c r="H68" i="1"/>
  <c r="I67" i="1"/>
  <c r="H67" i="1"/>
  <c r="K66" i="1"/>
  <c r="H66" i="1"/>
  <c r="K65" i="1"/>
  <c r="J65" i="1"/>
  <c r="I65" i="1"/>
  <c r="G65" i="1"/>
  <c r="I64" i="1"/>
  <c r="H64" i="1"/>
  <c r="K62" i="1"/>
  <c r="J62" i="1"/>
  <c r="H62" i="1"/>
  <c r="K60" i="1"/>
  <c r="J60" i="1"/>
  <c r="K57" i="1"/>
  <c r="J57" i="1"/>
  <c r="I57" i="1"/>
  <c r="H57" i="1"/>
  <c r="G57" i="1"/>
  <c r="K54" i="1"/>
  <c r="J54" i="1"/>
  <c r="I54" i="1"/>
  <c r="H54" i="1"/>
  <c r="G54" i="1" s="1"/>
  <c r="K53" i="1"/>
  <c r="J53" i="1"/>
  <c r="I53" i="1"/>
  <c r="I52" i="1" s="1"/>
  <c r="H53" i="1"/>
  <c r="J52" i="1"/>
  <c r="H49" i="1"/>
  <c r="H48" i="1"/>
  <c r="H85" i="1" s="1"/>
  <c r="J47" i="1"/>
  <c r="G47" i="1"/>
  <c r="K46" i="1"/>
  <c r="J46" i="1"/>
  <c r="I46" i="1"/>
  <c r="I83" i="1" s="1"/>
  <c r="H46" i="1"/>
  <c r="H83" i="1" s="1"/>
  <c r="G83" i="1" s="1"/>
  <c r="G46" i="1"/>
  <c r="J45" i="1"/>
  <c r="J82" i="1" s="1"/>
  <c r="G45" i="1"/>
  <c r="G44" i="1"/>
  <c r="G42" i="1"/>
  <c r="K39" i="1"/>
  <c r="J39" i="1"/>
  <c r="I39" i="1"/>
  <c r="H39" i="1"/>
  <c r="G38" i="1"/>
  <c r="G37" i="1"/>
  <c r="G36" i="1"/>
  <c r="G35" i="1"/>
  <c r="K34" i="1"/>
  <c r="K71" i="1" s="1"/>
  <c r="J34" i="1"/>
  <c r="I34" i="1"/>
  <c r="G34" i="1" s="1"/>
  <c r="K33" i="1"/>
  <c r="J33" i="1"/>
  <c r="G32" i="1"/>
  <c r="G31" i="1"/>
  <c r="G28" i="1"/>
  <c r="I27" i="1"/>
  <c r="H27" i="1"/>
  <c r="I25" i="1"/>
  <c r="I62" i="1" s="1"/>
  <c r="I60" i="1" s="1"/>
  <c r="G25" i="1"/>
  <c r="K23" i="1"/>
  <c r="J23" i="1"/>
  <c r="I23" i="1"/>
  <c r="H23" i="1"/>
  <c r="G23" i="1" s="1"/>
  <c r="K20" i="1"/>
  <c r="J20" i="1"/>
  <c r="I20" i="1"/>
  <c r="G20" i="1" s="1"/>
  <c r="H20" i="1"/>
  <c r="K17" i="1"/>
  <c r="K15" i="1" s="1"/>
  <c r="J17" i="1"/>
  <c r="I17" i="1"/>
  <c r="H17" i="1"/>
  <c r="G17" i="1" s="1"/>
  <c r="G16" i="1"/>
  <c r="J15" i="1"/>
  <c r="I15" i="1"/>
  <c r="D9" i="1"/>
  <c r="H86" i="1" l="1"/>
  <c r="I33" i="1"/>
  <c r="J71" i="1"/>
  <c r="J70" i="1" s="1"/>
  <c r="J48" i="1"/>
  <c r="J85" i="1" s="1"/>
  <c r="J86" i="1" s="1"/>
  <c r="I48" i="1"/>
  <c r="I85" i="1" s="1"/>
  <c r="H70" i="1"/>
  <c r="G70" i="1" s="1"/>
  <c r="J94" i="1"/>
  <c r="J93" i="1" s="1"/>
  <c r="K99" i="1"/>
  <c r="G103" i="1"/>
  <c r="H102" i="1"/>
  <c r="G122" i="1"/>
  <c r="I120" i="1"/>
  <c r="G120" i="1" s="1"/>
  <c r="J132" i="1"/>
  <c r="I43" i="1"/>
  <c r="G39" i="1"/>
  <c r="H33" i="1"/>
  <c r="G33" i="1" s="1"/>
  <c r="G62" i="1"/>
  <c r="H60" i="1"/>
  <c r="G60" i="1" s="1"/>
  <c r="I94" i="1"/>
  <c r="G135" i="1"/>
  <c r="I133" i="1"/>
  <c r="H15" i="1"/>
  <c r="K70" i="1"/>
  <c r="G53" i="1"/>
  <c r="K52" i="1"/>
  <c r="I71" i="1"/>
  <c r="I70" i="1" s="1"/>
  <c r="G74" i="1"/>
  <c r="G81" i="1"/>
  <c r="G84" i="1"/>
  <c r="G95" i="1"/>
  <c r="H93" i="1"/>
  <c r="G128" i="1"/>
  <c r="H126" i="1"/>
  <c r="G126" i="1" s="1"/>
  <c r="G144" i="1"/>
  <c r="K94" i="1"/>
  <c r="K93" i="1" s="1"/>
  <c r="K48" i="1"/>
  <c r="H72" i="14"/>
  <c r="I72" i="14"/>
  <c r="J72" i="14"/>
  <c r="K72" i="14"/>
  <c r="H73" i="14"/>
  <c r="I73" i="14"/>
  <c r="J73" i="14"/>
  <c r="K73" i="14"/>
  <c r="H74" i="14"/>
  <c r="I74" i="14"/>
  <c r="G74" i="14" s="1"/>
  <c r="J74" i="14"/>
  <c r="K74" i="14"/>
  <c r="H75" i="14"/>
  <c r="I75" i="14"/>
  <c r="J75" i="14"/>
  <c r="K75" i="14"/>
  <c r="G75" i="14"/>
  <c r="G72" i="14"/>
  <c r="K69" i="14"/>
  <c r="J69" i="14"/>
  <c r="G69" i="14" s="1"/>
  <c r="I69" i="14"/>
  <c r="H69" i="14"/>
  <c r="J68" i="14"/>
  <c r="I68" i="14"/>
  <c r="H68" i="14"/>
  <c r="I67" i="14"/>
  <c r="H67" i="14"/>
  <c r="H66" i="14"/>
  <c r="H64" i="14"/>
  <c r="K57" i="14"/>
  <c r="J57" i="14"/>
  <c r="G57" i="14" s="1"/>
  <c r="I57" i="14"/>
  <c r="H57" i="14"/>
  <c r="K54" i="14"/>
  <c r="J54" i="14"/>
  <c r="I54" i="14"/>
  <c r="H54" i="14"/>
  <c r="G54" i="14"/>
  <c r="K53" i="14"/>
  <c r="J53" i="14"/>
  <c r="I53" i="14"/>
  <c r="H53" i="14"/>
  <c r="G53" i="14" s="1"/>
  <c r="K85" i="1" l="1"/>
  <c r="K86" i="1" s="1"/>
  <c r="K49" i="1"/>
  <c r="I93" i="1"/>
  <c r="G94" i="1"/>
  <c r="H52" i="1"/>
  <c r="G15" i="1"/>
  <c r="H50" i="1"/>
  <c r="G48" i="1"/>
  <c r="J43" i="1"/>
  <c r="J29" i="1"/>
  <c r="I80" i="1"/>
  <c r="I49" i="1"/>
  <c r="G93" i="1"/>
  <c r="I132" i="1"/>
  <c r="G132" i="1" s="1"/>
  <c r="G133" i="1"/>
  <c r="J49" i="1"/>
  <c r="I86" i="1"/>
  <c r="I50" i="1"/>
  <c r="G102" i="1"/>
  <c r="H100" i="1"/>
  <c r="G86" i="1"/>
  <c r="H143" i="1"/>
  <c r="K143" i="1"/>
  <c r="K142" i="1" s="1"/>
  <c r="I143" i="1"/>
  <c r="I142" i="1" s="1"/>
  <c r="J143" i="1"/>
  <c r="J142" i="1" s="1"/>
  <c r="G71" i="1"/>
  <c r="G73" i="14"/>
  <c r="G68" i="14"/>
  <c r="G143" i="1" l="1"/>
  <c r="H142" i="1"/>
  <c r="G142" i="1" s="1"/>
  <c r="J66" i="1"/>
  <c r="J27" i="1"/>
  <c r="G29" i="1"/>
  <c r="K30" i="1"/>
  <c r="J80" i="1"/>
  <c r="K43" i="1"/>
  <c r="K80" i="1" s="1"/>
  <c r="G80" i="1" s="1"/>
  <c r="H87" i="1"/>
  <c r="G52" i="1"/>
  <c r="G100" i="1"/>
  <c r="H99" i="1"/>
  <c r="G99" i="1" s="1"/>
  <c r="G49" i="1"/>
  <c r="I87" i="1"/>
  <c r="G85" i="1"/>
  <c r="J50" i="1" l="1"/>
  <c r="J64" i="1"/>
  <c r="G66" i="1"/>
  <c r="G43" i="1"/>
  <c r="G30" i="1"/>
  <c r="K27" i="1"/>
  <c r="K50" i="1" s="1"/>
  <c r="K67" i="1"/>
  <c r="G67" i="1" l="1"/>
  <c r="K64" i="1"/>
  <c r="K87" i="1" s="1"/>
  <c r="J87" i="1"/>
  <c r="G87" i="1" s="1"/>
  <c r="G64" i="1"/>
  <c r="G27" i="1"/>
  <c r="G50" i="1"/>
  <c r="K146" i="14" l="1"/>
  <c r="J146" i="14"/>
  <c r="I146" i="14"/>
  <c r="H146" i="14"/>
  <c r="K145" i="14"/>
  <c r="J145" i="14"/>
  <c r="I145" i="14"/>
  <c r="H145" i="14"/>
  <c r="D9" i="15" l="1"/>
  <c r="D8" i="15"/>
  <c r="D4" i="15"/>
  <c r="D3" i="15"/>
  <c r="D5" i="15" s="1"/>
  <c r="D6" i="15" l="1"/>
  <c r="D10" i="15"/>
  <c r="D11" i="15" s="1"/>
  <c r="D13" i="15" s="1"/>
  <c r="I127" i="14" l="1"/>
  <c r="J127" i="14"/>
  <c r="K127" i="14"/>
  <c r="H127" i="14"/>
  <c r="H43" i="14"/>
  <c r="H80" i="14" s="1"/>
  <c r="I43" i="14"/>
  <c r="I80" i="14" s="1"/>
  <c r="J43" i="14"/>
  <c r="J80" i="14" s="1"/>
  <c r="K43" i="14"/>
  <c r="K80" i="14" s="1"/>
  <c r="H44" i="14"/>
  <c r="H81" i="14" s="1"/>
  <c r="I44" i="14"/>
  <c r="I81" i="14" s="1"/>
  <c r="J44" i="14"/>
  <c r="J81" i="14" s="1"/>
  <c r="K44" i="14"/>
  <c r="K81" i="14" s="1"/>
  <c r="H45" i="14"/>
  <c r="H82" i="14" s="1"/>
  <c r="I45" i="14"/>
  <c r="I82" i="14" s="1"/>
  <c r="J45" i="14"/>
  <c r="J82" i="14" s="1"/>
  <c r="K45" i="14"/>
  <c r="K82" i="14" s="1"/>
  <c r="H46" i="14"/>
  <c r="H83" i="14" s="1"/>
  <c r="I46" i="14"/>
  <c r="I83" i="14" s="1"/>
  <c r="J46" i="14"/>
  <c r="J83" i="14" s="1"/>
  <c r="K46" i="14"/>
  <c r="K83" i="14" s="1"/>
  <c r="H47" i="14"/>
  <c r="H84" i="14" s="1"/>
  <c r="I47" i="14"/>
  <c r="I84" i="14" s="1"/>
  <c r="J47" i="14"/>
  <c r="J84" i="14" s="1"/>
  <c r="K47" i="14"/>
  <c r="K84" i="14" s="1"/>
  <c r="H48" i="14"/>
  <c r="H85" i="14" s="1"/>
  <c r="I48" i="14"/>
  <c r="I85" i="14" s="1"/>
  <c r="J48" i="14"/>
  <c r="J85" i="14" s="1"/>
  <c r="K48" i="14"/>
  <c r="K85" i="14" s="1"/>
  <c r="I42" i="14"/>
  <c r="I79" i="14" s="1"/>
  <c r="J42" i="14"/>
  <c r="J79" i="14" s="1"/>
  <c r="K42" i="14"/>
  <c r="K79" i="14" s="1"/>
  <c r="H42" i="14"/>
  <c r="H79" i="14" s="1"/>
  <c r="I34" i="14"/>
  <c r="I71" i="14" s="1"/>
  <c r="I70" i="14" s="1"/>
  <c r="J34" i="14"/>
  <c r="J71" i="14" s="1"/>
  <c r="K34" i="14"/>
  <c r="K71" i="14" s="1"/>
  <c r="K70" i="14" s="1"/>
  <c r="H34" i="14"/>
  <c r="H71" i="14" s="1"/>
  <c r="K29" i="14"/>
  <c r="K66" i="14" s="1"/>
  <c r="K30" i="14"/>
  <c r="K67" i="14" s="1"/>
  <c r="G67" i="14" s="1"/>
  <c r="J29" i="14"/>
  <c r="J66" i="14" s="1"/>
  <c r="J28" i="14"/>
  <c r="J65" i="14" s="1"/>
  <c r="K28" i="14"/>
  <c r="K65" i="14" s="1"/>
  <c r="I28" i="14"/>
  <c r="I65" i="14" s="1"/>
  <c r="I64" i="14" s="1"/>
  <c r="I25" i="14"/>
  <c r="J25" i="14"/>
  <c r="J62" i="14" s="1"/>
  <c r="J60" i="14" s="1"/>
  <c r="J52" i="14" s="1"/>
  <c r="K25" i="14"/>
  <c r="K62" i="14" s="1"/>
  <c r="K60" i="14" s="1"/>
  <c r="K52" i="14" s="1"/>
  <c r="H25" i="14"/>
  <c r="H62" i="14" s="1"/>
  <c r="N8" i="15"/>
  <c r="N3" i="15"/>
  <c r="N9" i="15"/>
  <c r="I60" i="14" l="1"/>
  <c r="I52" i="14" s="1"/>
  <c r="J64" i="14"/>
  <c r="G66" i="14"/>
  <c r="H70" i="14"/>
  <c r="G62" i="14"/>
  <c r="H60" i="14"/>
  <c r="G71" i="14"/>
  <c r="J70" i="14"/>
  <c r="G65" i="14"/>
  <c r="K64" i="14"/>
  <c r="N10" i="15"/>
  <c r="N11" i="15" s="1"/>
  <c r="M8" i="15"/>
  <c r="M3" i="15"/>
  <c r="M9" i="15"/>
  <c r="G64" i="14" l="1"/>
  <c r="G70" i="14"/>
  <c r="G60" i="14"/>
  <c r="H52" i="14"/>
  <c r="G52" i="14" s="1"/>
  <c r="M10" i="15"/>
  <c r="M11" i="15" s="1"/>
  <c r="N4" i="15"/>
  <c r="L8" i="15"/>
  <c r="L3" i="15"/>
  <c r="L9" i="15"/>
  <c r="L10" i="15" l="1"/>
  <c r="L11" i="15" s="1"/>
  <c r="M4" i="15"/>
  <c r="N6" i="15"/>
  <c r="N5" i="15"/>
  <c r="N13" i="15" s="1"/>
  <c r="K8" i="15"/>
  <c r="K3" i="15"/>
  <c r="K9" i="15"/>
  <c r="K10" i="15" l="1"/>
  <c r="K11" i="15" s="1"/>
  <c r="M6" i="15"/>
  <c r="M5" i="15"/>
  <c r="M13" i="15" s="1"/>
  <c r="L4" i="15"/>
  <c r="J8" i="15"/>
  <c r="J3" i="15"/>
  <c r="J9" i="15"/>
  <c r="J10" i="15" l="1"/>
  <c r="J11" i="15" s="1"/>
  <c r="K4" i="15"/>
  <c r="J4" i="15"/>
  <c r="J6" i="15" s="1"/>
  <c r="L6" i="15"/>
  <c r="L5" i="15"/>
  <c r="L13" i="15" s="1"/>
  <c r="I8" i="15"/>
  <c r="I3" i="15"/>
  <c r="I9" i="15"/>
  <c r="J5" i="15" l="1"/>
  <c r="J13" i="15" s="1"/>
  <c r="I10" i="15"/>
  <c r="I11" i="15" s="1"/>
  <c r="K6" i="15"/>
  <c r="K5" i="15"/>
  <c r="K13" i="15" s="1"/>
  <c r="H8" i="15"/>
  <c r="H3" i="15"/>
  <c r="H9" i="15"/>
  <c r="I4" i="15" l="1"/>
  <c r="H10" i="15"/>
  <c r="H11" i="15" s="1"/>
  <c r="G8" i="15"/>
  <c r="G3" i="15"/>
  <c r="G9" i="15"/>
  <c r="H4" i="15" l="1"/>
  <c r="G10" i="15"/>
  <c r="G11" i="15" s="1"/>
  <c r="I6" i="15"/>
  <c r="I5" i="15"/>
  <c r="I13" i="15" s="1"/>
  <c r="F8" i="15"/>
  <c r="F3" i="15"/>
  <c r="F9" i="15"/>
  <c r="H6" i="15" l="1"/>
  <c r="H5" i="15"/>
  <c r="H13" i="15" s="1"/>
  <c r="G4" i="15"/>
  <c r="F4" i="15"/>
  <c r="F6" i="15" s="1"/>
  <c r="F10" i="15"/>
  <c r="F11" i="15" s="1"/>
  <c r="E8" i="15"/>
  <c r="E3" i="15"/>
  <c r="E9" i="15"/>
  <c r="F5" i="15" l="1"/>
  <c r="F13" i="15"/>
  <c r="E10" i="15"/>
  <c r="E11" i="15" s="1"/>
  <c r="G6" i="15"/>
  <c r="G5" i="15"/>
  <c r="G13" i="15" s="1"/>
  <c r="C8" i="15"/>
  <c r="C3" i="15"/>
  <c r="C9" i="15"/>
  <c r="O9" i="15" s="1"/>
  <c r="G146" i="14"/>
  <c r="G145" i="14"/>
  <c r="K144" i="14"/>
  <c r="K142" i="14" s="1"/>
  <c r="J144" i="14"/>
  <c r="J142" i="14" s="1"/>
  <c r="I144" i="14"/>
  <c r="I142" i="14" s="1"/>
  <c r="H144" i="14"/>
  <c r="H142" i="14" s="1"/>
  <c r="G143" i="14"/>
  <c r="G141" i="14"/>
  <c r="G140" i="14"/>
  <c r="G139" i="14"/>
  <c r="K138" i="14"/>
  <c r="J138" i="14"/>
  <c r="I138" i="14"/>
  <c r="H138" i="14"/>
  <c r="G137" i="14"/>
  <c r="G136" i="14"/>
  <c r="K135" i="14"/>
  <c r="K133" i="14" s="1"/>
  <c r="K132" i="14" s="1"/>
  <c r="J135" i="14"/>
  <c r="I135" i="14"/>
  <c r="I133" i="14" s="1"/>
  <c r="I132" i="14" s="1"/>
  <c r="H135" i="14"/>
  <c r="G134" i="14"/>
  <c r="J133" i="14"/>
  <c r="G131" i="14"/>
  <c r="G130" i="14"/>
  <c r="G129" i="14"/>
  <c r="K128" i="14"/>
  <c r="K126" i="14" s="1"/>
  <c r="J128" i="14"/>
  <c r="I128" i="14"/>
  <c r="I126" i="14" s="1"/>
  <c r="H128" i="14"/>
  <c r="H126" i="14" s="1"/>
  <c r="G128" i="14"/>
  <c r="G127" i="14"/>
  <c r="J126" i="14"/>
  <c r="G124" i="14"/>
  <c r="G123" i="14"/>
  <c r="K122" i="14"/>
  <c r="K120" i="14" s="1"/>
  <c r="J122" i="14"/>
  <c r="I122" i="14"/>
  <c r="I120" i="14" s="1"/>
  <c r="H122" i="14"/>
  <c r="G121" i="14"/>
  <c r="J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8" i="14"/>
  <c r="G107" i="14"/>
  <c r="K106" i="14"/>
  <c r="J106" i="14"/>
  <c r="I106" i="14"/>
  <c r="H106" i="14"/>
  <c r="G106" i="14" s="1"/>
  <c r="G105" i="14"/>
  <c r="G104" i="14"/>
  <c r="K103" i="14"/>
  <c r="K102" i="14" s="1"/>
  <c r="J103" i="14"/>
  <c r="I103" i="14"/>
  <c r="H103" i="14"/>
  <c r="G103" i="14" s="1"/>
  <c r="I102" i="14"/>
  <c r="I100" i="14" s="1"/>
  <c r="I99" i="14" s="1"/>
  <c r="G101" i="14"/>
  <c r="K100" i="14"/>
  <c r="K99" i="14" s="1"/>
  <c r="G98" i="14"/>
  <c r="G97" i="14"/>
  <c r="G96" i="14"/>
  <c r="K95" i="14"/>
  <c r="J95" i="14"/>
  <c r="I95" i="14"/>
  <c r="H95" i="14"/>
  <c r="G95" i="14" s="1"/>
  <c r="K94" i="14"/>
  <c r="J94" i="14"/>
  <c r="I94" i="14"/>
  <c r="I93" i="14" s="1"/>
  <c r="H94" i="14"/>
  <c r="G91" i="14"/>
  <c r="G90" i="14"/>
  <c r="G89" i="14"/>
  <c r="K86" i="14"/>
  <c r="K76" i="14"/>
  <c r="J76" i="14"/>
  <c r="I76" i="14"/>
  <c r="H76" i="14"/>
  <c r="K49" i="14"/>
  <c r="J49" i="14"/>
  <c r="I49" i="14"/>
  <c r="H49" i="14"/>
  <c r="G48" i="14"/>
  <c r="G47" i="14"/>
  <c r="G46" i="14"/>
  <c r="G45" i="14"/>
  <c r="G44" i="14"/>
  <c r="G43" i="14"/>
  <c r="G42" i="14"/>
  <c r="K39" i="14"/>
  <c r="J39" i="14"/>
  <c r="J33" i="14" s="1"/>
  <c r="I39" i="14"/>
  <c r="I33" i="14" s="1"/>
  <c r="H39" i="14"/>
  <c r="G38" i="14"/>
  <c r="G37" i="14"/>
  <c r="G36" i="14"/>
  <c r="G35" i="14"/>
  <c r="G34" i="14"/>
  <c r="K33" i="14"/>
  <c r="G32" i="14"/>
  <c r="G31" i="14"/>
  <c r="G30" i="14"/>
  <c r="G29" i="14"/>
  <c r="G28" i="14"/>
  <c r="K27" i="14"/>
  <c r="J27" i="14"/>
  <c r="I27" i="14"/>
  <c r="H27" i="14"/>
  <c r="G25" i="14"/>
  <c r="K23" i="14"/>
  <c r="K15" i="14" s="1"/>
  <c r="J23" i="14"/>
  <c r="I23" i="14"/>
  <c r="I15" i="14" s="1"/>
  <c r="H23" i="14"/>
  <c r="K20" i="14"/>
  <c r="J20" i="14"/>
  <c r="I20" i="14"/>
  <c r="G20" i="14" s="1"/>
  <c r="H20" i="14"/>
  <c r="K17" i="14"/>
  <c r="J17" i="14"/>
  <c r="I17" i="14"/>
  <c r="H17" i="14"/>
  <c r="G16" i="14"/>
  <c r="J102" i="14" l="1"/>
  <c r="J100" i="14" s="1"/>
  <c r="J99" i="14" s="1"/>
  <c r="H102" i="14"/>
  <c r="J93" i="14"/>
  <c r="G144" i="14"/>
  <c r="H86" i="14"/>
  <c r="K93" i="14"/>
  <c r="K50" i="14"/>
  <c r="G23" i="14"/>
  <c r="G27" i="14"/>
  <c r="G80" i="14"/>
  <c r="I50" i="14"/>
  <c r="G49" i="14"/>
  <c r="G82" i="14"/>
  <c r="G83" i="14"/>
  <c r="G81" i="14"/>
  <c r="G85" i="14"/>
  <c r="G79" i="14"/>
  <c r="G84" i="14"/>
  <c r="G102" i="14"/>
  <c r="H100" i="14"/>
  <c r="G94" i="14"/>
  <c r="H93" i="14"/>
  <c r="G39" i="14"/>
  <c r="H33" i="14"/>
  <c r="G33" i="14" s="1"/>
  <c r="G126" i="14"/>
  <c r="G122" i="14"/>
  <c r="H120" i="14"/>
  <c r="G120" i="14" s="1"/>
  <c r="G135" i="14"/>
  <c r="H133" i="14"/>
  <c r="J132" i="14"/>
  <c r="G142" i="14"/>
  <c r="G17" i="14"/>
  <c r="H15" i="14"/>
  <c r="J15" i="14"/>
  <c r="J50" i="14" s="1"/>
  <c r="G76" i="14"/>
  <c r="G109" i="14"/>
  <c r="G138" i="14"/>
  <c r="C4" i="15"/>
  <c r="C5" i="15" s="1"/>
  <c r="E4" i="15"/>
  <c r="I86" i="14"/>
  <c r="O3" i="15"/>
  <c r="J86" i="14"/>
  <c r="O8" i="15"/>
  <c r="O10" i="15" s="1"/>
  <c r="O11" i="15" s="1"/>
  <c r="C10" i="15"/>
  <c r="C11" i="15" s="1"/>
  <c r="G15" i="14" l="1"/>
  <c r="K87" i="14"/>
  <c r="G93" i="14"/>
  <c r="I87" i="14"/>
  <c r="J87" i="14"/>
  <c r="G86" i="14"/>
  <c r="C13" i="15"/>
  <c r="C6" i="15"/>
  <c r="O4" i="15"/>
  <c r="O5" i="15" s="1"/>
  <c r="O13" i="15" s="1"/>
  <c r="G100" i="14"/>
  <c r="H99" i="14"/>
  <c r="G99" i="14" s="1"/>
  <c r="E6" i="15"/>
  <c r="E5" i="15"/>
  <c r="E13" i="15" s="1"/>
  <c r="H50" i="14"/>
  <c r="G50" i="14" s="1"/>
  <c r="H132" i="14"/>
  <c r="G132" i="14" s="1"/>
  <c r="G133" i="14"/>
  <c r="H87" i="14" l="1"/>
  <c r="G87" i="14" s="1"/>
</calcChain>
</file>

<file path=xl/sharedStrings.xml><?xml version="1.0" encoding="utf-8"?>
<sst xmlns="http://schemas.openxmlformats.org/spreadsheetml/2006/main" count="2855" uniqueCount="358">
  <si>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</si>
  <si>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</si>
  <si>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</si>
  <si>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</si>
  <si>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</si>
  <si>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</si>
  <si>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</si>
  <si>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</si>
  <si>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</si>
  <si>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</si>
  <si>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</si>
  <si>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</si>
  <si>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</si>
  <si>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</si>
  <si>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</si>
  <si>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</si>
  <si>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</si>
  <si>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</si>
  <si>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</si>
  <si>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</si>
  <si>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</si>
  <si>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</si>
  <si>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</si>
  <si>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</si>
  <si>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</si>
  <si>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</si>
  <si>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</si>
  <si>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</si>
  <si>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</si>
  <si>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</si>
  <si>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</si>
  <si>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</si>
  <si>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</si>
  <si>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</si>
  <si>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</si>
  <si>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</si>
  <si>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</si>
  <si>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</si>
  <si>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</si>
  <si>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</si>
  <si>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</si>
  <si>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</si>
  <si>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</si>
  <si>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</si>
  <si>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</si>
  <si>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</si>
  <si>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</si>
  <si>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</si>
  <si>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</si>
  <si>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</si>
  <si>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</si>
  <si>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</si>
  <si>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</si>
  <si>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</si>
  <si>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</si>
  <si>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</si>
  <si>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</si>
  <si>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</si>
  <si>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</si>
  <si>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</si>
  <si>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</si>
  <si>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</si>
  <si>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</si>
  <si>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</si>
  <si>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</si>
  <si>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</si>
  <si>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</si>
  <si>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</si>
  <si>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</si>
  <si>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</si>
  <si>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</si>
  <si>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</si>
  <si>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</si>
  <si>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</si>
  <si>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</si>
  <si>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</si>
  <si>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</si>
  <si>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</si>
  <si>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</si>
  <si>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</si>
  <si>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</si>
  <si>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</si>
  <si>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</si>
  <si>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</si>
  <si>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</si>
  <si>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</si>
  <si>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</si>
  <si>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</si>
  <si>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</si>
  <si>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</si>
  <si>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</si>
  <si>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</si>
  <si>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</si>
  <si>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</si>
  <si>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</si>
  <si>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</si>
  <si>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</si>
  <si>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</si>
  <si>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</si>
  <si>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</si>
  <si>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</si>
  <si>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</si>
  <si>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</si>
  <si>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</si>
  <si>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</si>
  <si>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</si>
  <si>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</si>
  <si>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</si>
  <si>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</si>
  <si>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</si>
  <si>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</si>
  <si>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</si>
  <si>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</si>
  <si>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</si>
  <si>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</si>
  <si>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</si>
  <si>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</si>
  <si>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</si>
  <si>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</si>
  <si>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</si>
  <si>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</si>
  <si>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</si>
  <si>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</si>
  <si>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</si>
  <si>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</si>
  <si>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</si>
  <si>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</si>
  <si>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</si>
  <si>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</si>
  <si>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</si>
  <si>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</si>
  <si>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</si>
  <si>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</si>
  <si>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</si>
  <si>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</si>
  <si>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</si>
  <si>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</si>
  <si>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</si>
  <si>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</si>
  <si>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</si>
  <si>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</si>
  <si>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</si>
  <si>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</si>
  <si>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</si>
  <si>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</si>
  <si>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</si>
  <si>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</si>
  <si>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</si>
  <si>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</si>
  <si>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</si>
  <si>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</si>
  <si>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</si>
  <si>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</si>
  <si>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</si>
  <si>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</si>
  <si>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</si>
  <si>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</si>
  <si>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</si>
  <si>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</si>
  <si>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</si>
  <si>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</si>
  <si>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</si>
  <si>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</si>
  <si>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</si>
  <si>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</si>
  <si>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</si>
  <si>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</si>
  <si>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</si>
  <si>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</si>
  <si>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</si>
  <si>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</si>
  <si>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</si>
  <si>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</si>
  <si>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</si>
  <si>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</si>
  <si>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</si>
  <si>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</si>
  <si>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</si>
  <si>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</si>
  <si>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</si>
  <si>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</si>
  <si>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</si>
  <si>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</si>
  <si>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</si>
  <si>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</si>
  <si>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</si>
  <si>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</si>
  <si>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</si>
  <si>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</si>
  <si>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</si>
  <si>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</si>
  <si>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</si>
  <si>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</si>
  <si>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</si>
  <si>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</si>
  <si>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</si>
  <si>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</si>
  <si>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</si>
  <si>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</si>
  <si>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</si>
  <si>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</si>
  <si>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</si>
  <si>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</si>
  <si>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</si>
  <si>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</si>
  <si>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</si>
  <si>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</si>
  <si>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</si>
  <si>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</si>
  <si>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</si>
  <si>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</si>
  <si>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</si>
  <si>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</si>
  <si>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</si>
  <si>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</si>
  <si>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</si>
  <si>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</si>
  <si>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</si>
  <si>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</si>
  <si>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</si>
  <si>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</si>
  <si>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</si>
  <si>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</si>
  <si>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</si>
  <si>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</si>
  <si>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</si>
  <si>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</si>
  <si>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</si>
  <si>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</si>
  <si>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</si>
  <si>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</si>
  <si>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</si>
  <si>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</si>
  <si>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</si>
  <si>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</si>
  <si>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</si>
  <si>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</si>
  <si>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</si>
  <si>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</si>
  <si>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</si>
  <si>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</si>
  <si>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</si>
  <si>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</si>
  <si>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</si>
  <si>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</si>
  <si>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</si>
  <si>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</si>
  <si>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</si>
  <si>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</si>
  <si>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</si>
  <si>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</si>
  <si>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</si>
  <si>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</si>
  <si>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</si>
  <si>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</si>
  <si>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</si>
  <si>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</si>
  <si>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</si>
  <si>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</si>
  <si>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</si>
  <si>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</si>
  <si>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</si>
  <si>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</si>
  <si>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</si>
  <si>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</si>
  <si>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</si>
  <si>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</si>
  <si>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</si>
  <si>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</si>
  <si>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</si>
  <si>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</si>
  <si>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</si>
  <si>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</si>
  <si>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</si>
  <si>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</si>
  <si>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</si>
  <si>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</si>
  <si>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</si>
  <si>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</si>
  <si>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</si>
  <si>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</si>
  <si>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</si>
  <si>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</si>
  <si>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</si>
  <si>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</si>
  <si>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</si>
  <si>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</si>
  <si>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</si>
  <si>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</si>
  <si>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</si>
  <si>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</si>
  <si>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</si>
  <si>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</si>
  <si>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</si>
  <si>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</si>
  <si>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</si>
  <si>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</si>
  <si>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</si>
  <si>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</si>
  <si>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</si>
  <si>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</si>
  <si>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</si>
  <si>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</si>
  <si>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</si>
  <si>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</si>
  <si>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</si>
  <si>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</si>
  <si>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</si>
  <si>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</si>
  <si>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</si>
  <si>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</si>
  <si>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</si>
  <si>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</si>
  <si>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</si>
  <si>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</si>
  <si>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</si>
  <si>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</si>
  <si>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</si>
  <si>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</si>
  <si>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</si>
  <si>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</si>
  <si>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</si>
  <si>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</si>
  <si>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</si>
  <si>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</si>
  <si>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</si>
  <si>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</si>
  <si>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</si>
  <si>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</si>
  <si>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</si>
  <si>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</si>
  <si>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потери общие</t>
  </si>
  <si>
    <t>строка ф46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</si>
  <si>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</si>
  <si>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</si>
  <si>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</si>
  <si>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</si>
  <si>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</si>
  <si>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</si>
  <si>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</si>
  <si>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</si>
  <si>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</si>
  <si>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</si>
  <si>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</si>
  <si>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</si>
  <si>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</si>
  <si>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с потерями</t>
  </si>
  <si>
    <t>доля</t>
  </si>
  <si>
    <t>потери собственные</t>
  </si>
  <si>
    <t>собств потребление</t>
  </si>
  <si>
    <t>собств с потерями</t>
  </si>
  <si>
    <t>проверка</t>
  </si>
  <si>
    <t>ООО "Сибирские Энергетические Сети"</t>
  </si>
  <si>
    <t>Генеральный директор</t>
  </si>
  <si>
    <t>Архипенко Дмитрий Витальевич</t>
  </si>
  <si>
    <t>(383)279-78-25</t>
  </si>
  <si>
    <t>Мощность=ФОРМУЛА!!!</t>
  </si>
  <si>
    <t>2023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</si>
</sst>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0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sz val="9"/>
      <color theme="1" tint="0.14999847407452621"/>
      <name val="Tahoma"/>
      <family val="2"/>
      <charset val="204"/>
    </font>
    <font>
      <sz val="20"/>
      <color rgb="FFFF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0" fillId="0" borderId="13" xfId="0" applyBorder="1"/>
    <xf numFmtId="0" fontId="0" fillId="9" borderId="13" xfId="0" applyFill="1" applyBorder="1"/>
    <xf numFmtId="166" fontId="0" fillId="0" borderId="0" xfId="0" applyNumberForma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2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5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2" fillId="0" borderId="0" xfId="4" applyFont="1" applyAlignment="1">
      <alignment vertical="center"/>
    </xf>
    <xf numFmtId="49" fontId="2" fillId="0" borderId="0" xfId="4" applyFont="1" applyBorder="1" applyAlignment="1">
      <alignment vertical="center"/>
    </xf>
    <xf numFmtId="49" fontId="2" fillId="0" borderId="5" xfId="4" applyFont="1" applyBorder="1" applyAlignment="1">
      <alignment vertical="center"/>
    </xf>
    <xf numFmtId="49" fontId="2" fillId="0" borderId="8" xfId="4" applyFont="1" applyBorder="1" applyAlignment="1">
      <alignment vertical="center"/>
    </xf>
    <xf numFmtId="164" fontId="2" fillId="4" borderId="4" xfId="4" applyNumberFormat="1" applyFont="1" applyFill="1" applyBorder="1" applyAlignment="1">
      <alignment horizontal="right" vertical="center"/>
    </xf>
    <xf numFmtId="0" fontId="7" fillId="0" borderId="0" xfId="1" applyFont="1"/>
    <xf numFmtId="49" fontId="8" fillId="0" borderId="7" xfId="4" applyFont="1" applyBorder="1" applyAlignment="1">
      <alignment vertical="center"/>
    </xf>
    <xf numFmtId="49" fontId="2" fillId="0" borderId="1" xfId="4" applyFont="1" applyBorder="1" applyAlignment="1">
      <alignment horizontal="left" vertical="center" wrapText="1" indent="1"/>
    </xf>
    <xf numFmtId="49" fontId="8" fillId="0" borderId="1" xfId="4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right" vertical="center"/>
    </xf>
    <xf numFmtId="49" fontId="9" fillId="6" borderId="7" xfId="0" applyNumberFormat="1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49" fontId="8" fillId="0" borderId="0" xfId="4" applyFont="1" applyBorder="1" applyAlignment="1">
      <alignment vertical="center"/>
    </xf>
    <xf numFmtId="0" fontId="10" fillId="7" borderId="0" xfId="6" applyFont="1" applyFill="1" applyAlignment="1">
      <alignment horizontal="center" vertical="center" wrapText="1"/>
    </xf>
    <xf numFmtId="0" fontId="2" fillId="7" borderId="7" xfId="6" applyFont="1" applyFill="1" applyBorder="1" applyAlignment="1">
      <alignment horizontal="left" vertical="center"/>
    </xf>
    <xf numFmtId="0" fontId="0" fillId="8" borderId="8" xfId="7" applyFont="1" applyFill="1" applyBorder="1" applyAlignment="1">
      <alignment horizontal="left" vertical="center" wrapText="1" indent="2"/>
    </xf>
    <xf numFmtId="164" fontId="2" fillId="4" borderId="7" xfId="4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vertical="center"/>
    </xf>
    <xf numFmtId="49" fontId="8" fillId="0" borderId="0" xfId="4" applyFont="1" applyAlignment="1">
      <alignment vertical="center"/>
    </xf>
    <xf numFmtId="165" fontId="2" fillId="0" borderId="4" xfId="4" applyNumberFormat="1" applyFont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top"/>
    </xf>
    <xf numFmtId="164" fontId="2" fillId="0" borderId="4" xfId="4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164" fontId="2" fillId="4" borderId="4" xfId="1" applyNumberFormat="1" applyFont="1" applyFill="1" applyBorder="1" applyAlignment="1">
      <alignment horizontal="right" vertical="center"/>
    </xf>
    <xf numFmtId="164" fontId="2" fillId="4" borderId="4" xfId="8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2" fillId="4" borderId="4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2" fillId="0" borderId="7" xfId="5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165" fontId="12" fillId="10" borderId="4" xfId="4" applyNumberFormat="1" applyFont="1" applyFill="1" applyBorder="1" applyAlignment="1" applyProtection="1">
      <alignment horizontal="right" vertical="center"/>
      <protection locked="0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vertical="center"/>
    </xf>
    <xf numFmtId="0" fontId="2" fillId="0" borderId="1" xfId="1" applyFont="1" applyFill="1" applyBorder="1" applyAlignment="1" applyProtection="1">
      <alignment vertical="center"/>
    </xf>
    <xf numFmtId="49" fontId="2" fillId="0" borderId="0" xfId="4" applyFont="1" applyFill="1" applyBorder="1" applyAlignment="1">
      <alignment horizontal="right" vertical="center"/>
    </xf>
    <xf numFmtId="49" fontId="2" fillId="0" borderId="0" xfId="4" applyFont="1" applyFill="1" applyAlignment="1" applyProtection="1">
      <alignment vertical="center"/>
    </xf>
    <xf numFmtId="49" fontId="2" fillId="0" borderId="0" xfId="4" applyFont="1" applyFill="1" applyBorder="1" applyAlignment="1" applyProtection="1">
      <alignment vertical="center"/>
    </xf>
    <xf numFmtId="0" fontId="7" fillId="0" borderId="0" xfId="1" applyFont="1" applyFill="1" applyProtection="1"/>
    <xf numFmtId="49" fontId="8" fillId="0" borderId="0" xfId="4" applyFont="1" applyFill="1" applyBorder="1" applyAlignment="1">
      <alignment horizontal="center" vertical="center" wrapText="1"/>
    </xf>
    <xf numFmtId="49" fontId="8" fillId="0" borderId="0" xfId="4" applyFont="1" applyFill="1" applyBorder="1" applyAlignment="1" applyProtection="1">
      <alignment vertical="center"/>
    </xf>
    <xf numFmtId="0" fontId="10" fillId="0" borderId="0" xfId="6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vertical="center"/>
    </xf>
    <xf numFmtId="49" fontId="8" fillId="0" borderId="0" xfId="4" applyNumberFormat="1" applyFont="1" applyFill="1" applyAlignment="1" applyProtection="1">
      <alignment vertical="center"/>
    </xf>
    <xf numFmtId="49" fontId="13" fillId="0" borderId="0" xfId="4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1" xfId="1" applyFont="1" applyFill="1" applyBorder="1" applyProtection="1"/>
    <xf numFmtId="0" fontId="7" fillId="0" borderId="0" xfId="1" applyFont="1" applyFill="1" applyBorder="1" applyProtection="1"/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2" fillId="0" borderId="13" xfId="5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49" fontId="2" fillId="0" borderId="13" xfId="4" applyNumberFormat="1" applyFont="1" applyFill="1" applyBorder="1" applyAlignment="1" applyProtection="1">
      <alignment vertical="center"/>
    </xf>
    <xf numFmtId="49" fontId="2" fillId="0" borderId="13" xfId="4" applyFont="1" applyFill="1" applyBorder="1" applyAlignment="1">
      <alignment vertical="center" wrapText="1"/>
    </xf>
    <xf numFmtId="49" fontId="2" fillId="0" borderId="13" xfId="4" applyFont="1" applyFill="1" applyBorder="1" applyAlignment="1">
      <alignment horizontal="center" vertical="center" wrapText="1"/>
    </xf>
    <xf numFmtId="164" fontId="2" fillId="0" borderId="13" xfId="4" applyNumberFormat="1" applyFont="1" applyFill="1" applyBorder="1" applyAlignment="1" applyProtection="1">
      <alignment horizontal="right" vertical="center"/>
    </xf>
    <xf numFmtId="49" fontId="2" fillId="0" borderId="13" xfId="4" applyFont="1" applyFill="1" applyBorder="1" applyAlignment="1">
      <alignment horizontal="left" vertical="center" wrapText="1" indent="1"/>
    </xf>
    <xf numFmtId="164" fontId="2" fillId="0" borderId="13" xfId="4" applyNumberFormat="1" applyFont="1" applyFill="1" applyBorder="1" applyAlignment="1" applyProtection="1">
      <alignment horizontal="right" vertical="center"/>
      <protection locked="0"/>
    </xf>
    <xf numFmtId="49" fontId="8" fillId="0" borderId="13" xfId="4" applyNumberFormat="1" applyFont="1" applyFill="1" applyBorder="1" applyAlignment="1" applyProtection="1">
      <alignment vertical="center"/>
    </xf>
    <xf numFmtId="49" fontId="2" fillId="0" borderId="13" xfId="4" applyFont="1" applyFill="1" applyBorder="1" applyAlignment="1" applyProtection="1">
      <alignment horizontal="left" vertical="center" wrapText="1" indent="1"/>
    </xf>
    <xf numFmtId="49" fontId="8" fillId="0" borderId="13" xfId="4" applyFont="1" applyFill="1" applyBorder="1" applyAlignment="1" applyProtection="1">
      <alignment horizontal="center" vertical="center" wrapText="1"/>
    </xf>
    <xf numFmtId="165" fontId="2" fillId="0" borderId="13" xfId="4" applyNumberFormat="1" applyFont="1" applyFill="1" applyBorder="1" applyAlignment="1" applyProtection="1">
      <alignment horizontal="right" vertical="center"/>
    </xf>
    <xf numFmtId="49" fontId="9" fillId="0" borderId="13" xfId="0" applyNumberFormat="1" applyFont="1" applyFill="1" applyBorder="1" applyAlignment="1" applyProtection="1">
      <alignment horizontal="center" vertical="top"/>
    </xf>
    <xf numFmtId="0" fontId="9" fillId="0" borderId="13" xfId="0" applyFont="1" applyFill="1" applyBorder="1" applyAlignment="1" applyProtection="1">
      <alignment horizontal="left" vertical="center" indent="1"/>
    </xf>
    <xf numFmtId="0" fontId="9" fillId="0" borderId="13" xfId="0" applyFont="1" applyFill="1" applyBorder="1" applyAlignment="1" applyProtection="1">
      <alignment horizontal="center" vertical="top"/>
    </xf>
    <xf numFmtId="0" fontId="2" fillId="0" borderId="13" xfId="6" applyFont="1" applyFill="1" applyBorder="1" applyAlignment="1" applyProtection="1">
      <alignment horizontal="left" vertical="center"/>
    </xf>
    <xf numFmtId="0" fontId="0" fillId="0" borderId="13" xfId="7" applyNumberFormat="1" applyFont="1" applyFill="1" applyBorder="1" applyAlignment="1" applyProtection="1">
      <alignment horizontal="left" vertical="center" wrapText="1" indent="2"/>
    </xf>
    <xf numFmtId="0" fontId="2" fillId="0" borderId="13" xfId="4" applyNumberFormat="1" applyFont="1" applyFill="1" applyBorder="1" applyAlignment="1">
      <alignment horizontal="center" vertical="center" wrapText="1"/>
    </xf>
    <xf numFmtId="49" fontId="2" fillId="0" borderId="13" xfId="4" applyFont="1" applyFill="1" applyBorder="1" applyAlignment="1">
      <alignment horizontal="left" vertical="center" wrapText="1"/>
    </xf>
    <xf numFmtId="49" fontId="2" fillId="0" borderId="13" xfId="4" applyFont="1" applyFill="1" applyBorder="1" applyAlignment="1" applyProtection="1">
      <alignment horizontal="center" vertical="center" wrapText="1"/>
    </xf>
    <xf numFmtId="49" fontId="2" fillId="0" borderId="13" xfId="4" applyFont="1" applyFill="1" applyBorder="1" applyAlignment="1">
      <alignment horizontal="left" vertical="center" wrapText="1" indent="2"/>
    </xf>
    <xf numFmtId="49" fontId="2" fillId="0" borderId="13" xfId="4" applyFont="1" applyFill="1" applyBorder="1" applyAlignment="1">
      <alignment horizontal="left" vertical="center" wrapText="1" indent="3"/>
    </xf>
    <xf numFmtId="49" fontId="2" fillId="0" borderId="13" xfId="1" applyNumberFormat="1" applyFont="1" applyFill="1" applyBorder="1" applyAlignment="1" applyProtection="1">
      <alignment vertical="center"/>
    </xf>
    <xf numFmtId="164" fontId="2" fillId="0" borderId="13" xfId="1" applyNumberFormat="1" applyFont="1" applyFill="1" applyBorder="1" applyAlignment="1" applyProtection="1">
      <alignment horizontal="right" vertical="center"/>
      <protection locked="0"/>
    </xf>
    <xf numFmtId="164" fontId="2" fillId="0" borderId="13" xfId="1" applyNumberFormat="1" applyFont="1" applyFill="1" applyBorder="1" applyAlignment="1" applyProtection="1">
      <alignment horizontal="right" vertical="center"/>
    </xf>
    <xf numFmtId="164" fontId="2" fillId="0" borderId="13" xfId="8" applyNumberFormat="1" applyFont="1" applyFill="1" applyBorder="1" applyAlignment="1" applyProtection="1">
      <alignment horizontal="right" vertical="center"/>
    </xf>
    <xf numFmtId="49" fontId="2" fillId="0" borderId="13" xfId="4" applyFont="1" applyFill="1" applyBorder="1" applyAlignment="1">
      <alignment horizontal="left" vertical="center" wrapText="1" indent="4"/>
    </xf>
    <xf numFmtId="164" fontId="2" fillId="0" borderId="13" xfId="8" applyNumberFormat="1" applyFont="1" applyFill="1" applyBorder="1" applyAlignment="1" applyProtection="1">
      <alignment horizontal="right" vertical="center"/>
      <protection locked="0"/>
    </xf>
    <xf numFmtId="164" fontId="2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Fill="1" applyBorder="1" applyAlignment="1" applyProtection="1">
      <alignment horizontal="right" vertical="center" wrapText="1"/>
    </xf>
    <xf numFmtId="164" fontId="2" fillId="9" borderId="13" xfId="4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3" xfId="5" applyFont="1" applyFill="1" applyBorder="1" applyAlignment="1" applyProtection="1">
      <alignment horizontal="center" vertical="center" wrapText="1"/>
    </xf>
    <xf numFmtId="49" fontId="2" fillId="0" borderId="13" xfId="4" applyFont="1" applyFill="1" applyBorder="1" applyAlignment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.&#1071;&#1085;&#1074;&#1072;&#1088;&#1100;%202020/&#1088;&#1101;&#1089;/46EP.STX/46EP.STX(v1.0)%20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1/&#1056;&#1040;&#1041;&#1054;&#1063;&#1040;&#1071;/&#1056;&#1072;&#1089;&#1087;&#1088;&#1077;&#1076;&#1077;&#1083;&#1077;&#1085;&#1080;&#1077;/2023/1.%20&#1071;&#1085;&#1074;&#1072;&#1088;&#1100;%202023/&#1088;&#1101;&#1089;/46EP.STX/&#1080;&#1089;&#1087;&#1088;%20%2046EP.STX(v1.0)&#1064;&#1040;&#1041;&#1051;&#1054;&#1053;%20&#1103;&#1085;&#1074;&#1072;&#1088;&#1100;%2023&#1075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1/&#1056;&#1040;&#1041;&#1054;&#1063;&#1040;&#1071;/&#1056;&#1072;&#1089;&#1087;&#1088;&#1077;&#1076;&#1077;&#1083;&#1077;&#1085;&#1080;&#1077;/2023/2.%20&#1060;&#1077;&#1074;&#1088;&#1072;&#1083;&#1100;%202023/&#1088;&#1101;&#1089;/46EP.STX/&#1080;&#1089;&#1087;&#1088;&#1072;&#1074;&#1083;%2046EP.STX(v1.0)&#1064;&#1040;&#1041;&#1051;&#1054;&#1053;%20&#1092;&#1077;&#1074;&#1088;&#1072;&#1083;&#1100;%2023&#1075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1/&#1056;&#1040;&#1041;&#1054;&#1063;&#1040;&#1071;/&#1056;&#1072;&#1089;&#1087;&#1088;&#1077;&#1076;&#1077;&#1083;&#1077;&#1085;&#1080;&#1077;/2023/3.%20&#1052;&#1072;&#1088;&#1090;%202023/&#1088;&#1101;&#1089;/46EP.STX/&#1080;&#1089;&#1087;&#1088;&#1072;&#1074;&#1083;%2046EP.STX(v1.0)&#1064;&#1040;&#1041;&#1051;&#1054;&#1053;&#1084;&#1072;&#1088;&#1090;%2023&#1075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0;&#1072;1/&#1056;&#1040;&#1041;&#1054;&#1063;&#1040;&#1071;/&#1056;&#1072;&#1089;&#1087;&#1088;&#1077;&#1076;&#1077;&#1083;&#1077;&#1085;&#1080;&#1077;/2023/4.%20&#1040;&#1087;&#1088;&#1077;&#1083;&#1100;%202023/&#1088;&#1101;&#1089;/46EP.STX/&#1080;&#1089;&#1087;&#1088;&#1072;&#1074;&#1083;%2046EP.STX(v1.0)&#1064;&#1040;&#1041;&#1051;&#1054;&#1053;%20&#1072;&#1087;&#1088;&#1077;&#1083;&#1100;23&#1075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0;&#1072;1/&#1056;&#1040;&#1041;&#1054;&#1063;&#1040;&#1071;/&#1056;&#1072;&#1089;&#1087;&#1088;&#1077;&#1076;&#1077;&#1083;&#1077;&#1085;&#1080;&#1077;/2023/5.%20&#1052;&#1072;&#1081;%202023/&#1088;&#1101;&#1089;/46EP.STX/46EP.STX(v1.0)&#1064;&#1040;&#1041;&#1051;&#1054;&#1053;%20&#1084;&#1072;&#1081;%2023&#1075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0;&#1072;1/&#1056;&#1040;&#1041;&#1054;&#1063;&#1040;&#1071;/&#1056;&#1072;&#1089;&#1087;&#1088;&#1077;&#1076;&#1077;&#1083;&#1077;&#1085;&#1080;&#1077;/2023/6.%20&#1048;&#1102;&#1085;&#1100;%202023/&#1088;&#1101;&#1089;/46EP.STX/46EP.STX(v1.0)&#1064;&#1040;&#1041;&#1051;&#1054;&#1053;%20&#1080;&#1102;&#1085;&#1100;%2023&#1075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15">
          <cell r="G15" t="str">
            <v>ООО "Сибирские Энергетические Сети"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1728.2450000000001</v>
          </cell>
          <cell r="I34">
            <v>149.40299999999999</v>
          </cell>
          <cell r="J34">
            <v>1550.537</v>
          </cell>
          <cell r="K34">
            <v>28.305</v>
          </cell>
        </row>
      </sheetData>
      <sheetData sheetId="4">
        <row r="7">
          <cell r="C7">
            <v>1949784</v>
          </cell>
        </row>
        <row r="8">
          <cell r="F8">
            <v>67824</v>
          </cell>
        </row>
        <row r="9">
          <cell r="E9">
            <v>149403</v>
          </cell>
          <cell r="F9">
            <v>1482713</v>
          </cell>
          <cell r="G9">
            <v>28305</v>
          </cell>
        </row>
        <row r="12">
          <cell r="G12">
            <v>7.82</v>
          </cell>
        </row>
      </sheetData>
      <sheetData sheetId="5">
        <row r="19">
          <cell r="F19">
            <v>1089124.3416899999</v>
          </cell>
        </row>
      </sheetData>
      <sheetData sheetId="6">
        <row r="11">
          <cell r="U11">
            <v>196041</v>
          </cell>
        </row>
        <row r="14">
          <cell r="U14">
            <v>25498</v>
          </cell>
        </row>
        <row r="15">
          <cell r="U15">
            <v>2850.2770462946964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1838.98</v>
          </cell>
          <cell r="I34">
            <v>161.137</v>
          </cell>
          <cell r="J34">
            <v>1645.385</v>
          </cell>
          <cell r="K34">
            <v>32.457999999999998</v>
          </cell>
        </row>
      </sheetData>
      <sheetData sheetId="4">
        <row r="7">
          <cell r="C7">
            <v>1949784</v>
          </cell>
        </row>
        <row r="8">
          <cell r="F8">
            <v>61416</v>
          </cell>
        </row>
        <row r="9">
          <cell r="E9">
            <v>161137</v>
          </cell>
          <cell r="F9">
            <v>1583969</v>
          </cell>
          <cell r="G9">
            <v>32458</v>
          </cell>
        </row>
        <row r="12">
          <cell r="G12">
            <v>7.82</v>
          </cell>
        </row>
      </sheetData>
      <sheetData sheetId="5">
        <row r="19">
          <cell r="F19">
            <v>1158908.47908</v>
          </cell>
        </row>
      </sheetData>
      <sheetData sheetId="6">
        <row r="11">
          <cell r="U11">
            <v>196041</v>
          </cell>
        </row>
        <row r="14">
          <cell r="U14">
            <v>25498</v>
          </cell>
        </row>
        <row r="15">
          <cell r="U15">
            <v>2850.2770462946964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2015.625</v>
          </cell>
          <cell r="I34">
            <v>171.714</v>
          </cell>
          <cell r="J34">
            <v>1813.6390000000001</v>
          </cell>
          <cell r="K34">
            <v>30.271999999999998</v>
          </cell>
        </row>
      </sheetData>
      <sheetData sheetId="4">
        <row r="7">
          <cell r="C7">
            <v>2239724</v>
          </cell>
        </row>
        <row r="8">
          <cell r="F8">
            <v>65160</v>
          </cell>
        </row>
        <row r="9">
          <cell r="E9">
            <v>171714</v>
          </cell>
          <cell r="F9">
            <v>1748479</v>
          </cell>
          <cell r="G9">
            <v>30272</v>
          </cell>
        </row>
        <row r="12">
          <cell r="G12">
            <v>7.82</v>
          </cell>
        </row>
      </sheetData>
      <sheetData sheetId="5">
        <row r="19">
          <cell r="F19">
            <v>1270228.84329</v>
          </cell>
        </row>
      </sheetData>
      <sheetData sheetId="6">
        <row r="11">
          <cell r="U11">
            <v>200716</v>
          </cell>
        </row>
        <row r="14">
          <cell r="U14">
            <v>23383</v>
          </cell>
        </row>
        <row r="15">
          <cell r="U15">
            <v>2301.777250506128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1869.8139999999999</v>
          </cell>
          <cell r="I34">
            <v>140.774</v>
          </cell>
          <cell r="J34">
            <v>1702.3589999999999</v>
          </cell>
          <cell r="K34">
            <v>26.681000000000001</v>
          </cell>
        </row>
      </sheetData>
      <sheetData sheetId="4">
        <row r="7">
          <cell r="C7">
            <v>2147184</v>
          </cell>
        </row>
        <row r="8">
          <cell r="F8">
            <v>77040</v>
          </cell>
        </row>
        <row r="9">
          <cell r="E9">
            <v>140774</v>
          </cell>
          <cell r="F9">
            <v>1625319</v>
          </cell>
          <cell r="G9">
            <v>26681</v>
          </cell>
        </row>
        <row r="12">
          <cell r="G12">
            <v>7.82</v>
          </cell>
        </row>
      </sheetData>
      <sheetData sheetId="5">
        <row r="19">
          <cell r="F19">
            <v>1178339.9185800001</v>
          </cell>
        </row>
      </sheetData>
      <sheetData sheetId="6">
        <row r="11">
          <cell r="U11">
            <v>257121</v>
          </cell>
        </row>
        <row r="14">
          <cell r="U14">
            <v>20249</v>
          </cell>
        </row>
        <row r="15">
          <cell r="U15">
            <v>2754.639992952616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2092.4720000000002</v>
          </cell>
          <cell r="I34">
            <v>161.79</v>
          </cell>
          <cell r="J34">
            <v>1904.6290000000001</v>
          </cell>
          <cell r="K34">
            <v>26.053000000000001</v>
          </cell>
        </row>
      </sheetData>
      <sheetData sheetId="4">
        <row r="7">
          <cell r="C7">
            <v>2178540</v>
          </cell>
        </row>
        <row r="8">
          <cell r="F8">
            <v>224460</v>
          </cell>
        </row>
        <row r="9">
          <cell r="E9">
            <v>161790</v>
          </cell>
          <cell r="F9">
            <v>1680169</v>
          </cell>
          <cell r="G9">
            <v>26053</v>
          </cell>
        </row>
        <row r="12">
          <cell r="G12">
            <v>7.82</v>
          </cell>
        </row>
      </sheetData>
      <sheetData sheetId="5">
        <row r="19">
          <cell r="F19">
            <v>1318656.9863499999</v>
          </cell>
        </row>
      </sheetData>
      <sheetData sheetId="6">
        <row r="11">
          <cell r="U11">
            <v>78678</v>
          </cell>
        </row>
        <row r="14">
          <cell r="U14">
            <v>7390</v>
          </cell>
        </row>
        <row r="15">
          <cell r="U15">
            <v>276.88982418844665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>
        <row r="34">
          <cell r="G34">
            <v>1899.6820000000002</v>
          </cell>
          <cell r="I34">
            <v>155.57400000000001</v>
          </cell>
          <cell r="J34">
            <v>1717.2760000000001</v>
          </cell>
          <cell r="K34">
            <v>26.832000000000001</v>
          </cell>
        </row>
      </sheetData>
      <sheetData sheetId="4">
        <row r="7">
          <cell r="C7">
            <v>2022652</v>
          </cell>
        </row>
        <row r="8">
          <cell r="F8">
            <v>20160</v>
          </cell>
        </row>
        <row r="9">
          <cell r="E9">
            <v>155574</v>
          </cell>
          <cell r="F9">
            <v>1697116</v>
          </cell>
          <cell r="G9">
            <v>26832</v>
          </cell>
        </row>
        <row r="12">
          <cell r="G12">
            <v>7.82</v>
          </cell>
        </row>
      </sheetData>
      <sheetData sheetId="5">
        <row r="19">
          <cell r="F19">
            <v>1197162.5644</v>
          </cell>
        </row>
      </sheetData>
      <sheetData sheetId="6">
        <row r="11">
          <cell r="U11">
            <v>122147</v>
          </cell>
        </row>
        <row r="14">
          <cell r="U14">
            <v>823</v>
          </cell>
        </row>
        <row r="15">
          <cell r="U15">
            <v>52.894878466512843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81"/>
  <sheetViews>
    <sheetView tabSelected="1" topLeftCell="C40" workbookViewId="0">
      <selection activeCell="I63" sqref="I63"/>
    </sheetView>
  </sheetViews>
  <sheetFormatPr defaultRowHeight="11.25" x14ac:dyDescent="0.25"/>
  <cols>
    <col min="1" max="2" width="9.140625" style="129" hidden="1" customWidth="1"/>
    <col min="3" max="3" width="4.140625" style="129" customWidth="1"/>
    <col min="4" max="4" width="9.140625" style="129" customWidth="1"/>
    <col min="5" max="5" width="65.42578125" style="129" customWidth="1"/>
    <col min="6" max="6" width="6.7109375" style="129" customWidth="1"/>
    <col min="7" max="11" width="15.7109375" style="129" customWidth="1"/>
    <col min="12" max="12" width="6.7109375" style="129" hidden="1" customWidth="1"/>
    <col min="13" max="16" width="15.7109375" style="129" hidden="1" customWidth="1"/>
    <col min="17" max="35" width="11.7109375" style="129" hidden="1" customWidth="1"/>
    <col min="36" max="41" width="0" style="129" hidden="1" customWidth="1"/>
    <col min="42" max="42" width="12" style="129" customWidth="1"/>
    <col min="43" max="16384" width="9.140625" style="129"/>
  </cols>
  <sheetData>
    <row r="1" spans="1:77" hidden="1" x14ac:dyDescent="0.25">
      <c r="S1" s="130"/>
      <c r="T1" s="130"/>
      <c r="U1" s="130"/>
      <c r="V1" s="130"/>
      <c r="Y1" s="130"/>
      <c r="AN1" s="130"/>
      <c r="AO1" s="130"/>
      <c r="AP1" s="130"/>
      <c r="BC1" s="130"/>
      <c r="BF1" s="130"/>
      <c r="BI1" s="130"/>
      <c r="BJ1" s="130"/>
      <c r="BX1" s="130"/>
      <c r="BY1" s="130"/>
    </row>
    <row r="2" spans="1:77" hidden="1" x14ac:dyDescent="0.25"/>
    <row r="3" spans="1:77" hidden="1" x14ac:dyDescent="0.25"/>
    <row r="4" spans="1:77" hidden="1" x14ac:dyDescent="0.25">
      <c r="A4" s="131"/>
      <c r="F4" s="132"/>
      <c r="G4" s="132"/>
      <c r="H4" s="132"/>
      <c r="I4" s="132"/>
      <c r="J4" s="132"/>
      <c r="K4" s="132"/>
      <c r="M4" s="132"/>
      <c r="N4" s="132"/>
      <c r="O4" s="132"/>
      <c r="P4" s="132"/>
      <c r="Q4" s="132"/>
    </row>
    <row r="5" spans="1:77" hidden="1" x14ac:dyDescent="0.25">
      <c r="A5" s="133"/>
      <c r="F5" s="129" t="s">
        <v>0</v>
      </c>
      <c r="G5" s="129" t="s">
        <v>1</v>
      </c>
      <c r="H5" s="129" t="s">
        <v>2</v>
      </c>
      <c r="I5" s="129" t="s">
        <v>3</v>
      </c>
      <c r="J5" s="129" t="s">
        <v>4</v>
      </c>
      <c r="K5" s="129" t="s">
        <v>5</v>
      </c>
      <c r="L5" s="129" t="s">
        <v>6</v>
      </c>
      <c r="M5" s="129" t="s">
        <v>7</v>
      </c>
      <c r="N5" s="129" t="s">
        <v>7</v>
      </c>
      <c r="O5" s="129" t="s">
        <v>8</v>
      </c>
      <c r="P5" s="129" t="s">
        <v>9</v>
      </c>
      <c r="Q5" s="129" t="s">
        <v>10</v>
      </c>
    </row>
    <row r="6" spans="1:77" hidden="1" x14ac:dyDescent="0.25">
      <c r="A6" s="133"/>
    </row>
    <row r="7" spans="1:77" ht="12" customHeight="1" x14ac:dyDescent="0.25">
      <c r="A7" s="133"/>
      <c r="D7" s="66"/>
      <c r="E7" s="66"/>
      <c r="F7" s="66"/>
      <c r="G7" s="66"/>
      <c r="H7" s="66"/>
      <c r="I7" s="66"/>
      <c r="J7" s="66"/>
      <c r="K7" s="134"/>
      <c r="Q7" s="135"/>
    </row>
    <row r="8" spans="1:77" ht="22.5" customHeight="1" x14ac:dyDescent="0.25">
      <c r="A8" s="133"/>
      <c r="D8" s="188" t="s">
        <v>11</v>
      </c>
      <c r="E8" s="188"/>
      <c r="F8" s="9"/>
      <c r="G8" s="9"/>
      <c r="H8" s="9"/>
      <c r="I8" s="9"/>
      <c r="J8" s="9"/>
      <c r="K8" s="9" t="s">
        <v>357</v>
      </c>
      <c r="L8" s="9"/>
      <c r="M8" s="9"/>
      <c r="N8" s="9"/>
      <c r="O8" s="9"/>
      <c r="P8" s="9"/>
      <c r="Q8" s="9"/>
    </row>
    <row r="9" spans="1:77" x14ac:dyDescent="0.25">
      <c r="A9" s="133"/>
      <c r="D9" s="10" t="s">
        <v>352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36"/>
      <c r="E10" s="136"/>
      <c r="F10" s="66"/>
      <c r="G10" s="66"/>
      <c r="H10" s="66"/>
      <c r="I10" s="66"/>
      <c r="K10" s="137" t="s">
        <v>12</v>
      </c>
    </row>
    <row r="11" spans="1:77" ht="15" customHeight="1" x14ac:dyDescent="0.25">
      <c r="C11" s="66"/>
      <c r="D11" s="189" t="s">
        <v>13</v>
      </c>
      <c r="E11" s="190" t="s">
        <v>14</v>
      </c>
      <c r="F11" s="190" t="s">
        <v>15</v>
      </c>
      <c r="G11" s="190" t="s">
        <v>16</v>
      </c>
      <c r="H11" s="190" t="s">
        <v>17</v>
      </c>
      <c r="I11" s="190"/>
      <c r="J11" s="190"/>
      <c r="K11" s="190"/>
      <c r="L11" s="66"/>
    </row>
    <row r="12" spans="1:77" ht="15" customHeight="1" x14ac:dyDescent="0.25">
      <c r="C12" s="66"/>
      <c r="D12" s="189"/>
      <c r="E12" s="190"/>
      <c r="F12" s="190"/>
      <c r="G12" s="190"/>
      <c r="H12" s="154" t="s">
        <v>18</v>
      </c>
      <c r="I12" s="154" t="s">
        <v>19</v>
      </c>
      <c r="J12" s="154" t="s">
        <v>20</v>
      </c>
      <c r="K12" s="154" t="s">
        <v>21</v>
      </c>
      <c r="L12" s="66"/>
    </row>
    <row r="13" spans="1:77" ht="12" customHeight="1" x14ac:dyDescent="0.25">
      <c r="D13" s="155">
        <v>0</v>
      </c>
      <c r="E13" s="155">
        <v>1</v>
      </c>
      <c r="F13" s="155">
        <v>2</v>
      </c>
      <c r="G13" s="155">
        <v>3</v>
      </c>
      <c r="H13" s="155">
        <v>4</v>
      </c>
      <c r="I13" s="155">
        <v>5</v>
      </c>
      <c r="J13" s="155">
        <v>6</v>
      </c>
      <c r="K13" s="155">
        <v>7</v>
      </c>
    </row>
    <row r="14" spans="1:77" s="138" customFormat="1" ht="15" customHeight="1" x14ac:dyDescent="0.25">
      <c r="C14" s="139"/>
      <c r="D14" s="191" t="s">
        <v>22</v>
      </c>
      <c r="E14" s="191"/>
      <c r="F14" s="191"/>
      <c r="G14" s="191"/>
      <c r="H14" s="191"/>
      <c r="I14" s="191"/>
      <c r="J14" s="191"/>
      <c r="K14" s="191"/>
      <c r="L14" s="139"/>
    </row>
    <row r="15" spans="1:77" s="138" customFormat="1" ht="15" customHeight="1" x14ac:dyDescent="0.2">
      <c r="C15" s="139"/>
      <c r="D15" s="156" t="s">
        <v>23</v>
      </c>
      <c r="E15" s="157" t="s">
        <v>24</v>
      </c>
      <c r="F15" s="158">
        <v>10</v>
      </c>
      <c r="G15" s="159">
        <f>SUM(H15:K15)</f>
        <v>12487.668</v>
      </c>
      <c r="H15" s="159">
        <f>H16+H17+H20+H23</f>
        <v>0</v>
      </c>
      <c r="I15" s="159">
        <f>I16+I17+I20+I23</f>
        <v>12487.668</v>
      </c>
      <c r="J15" s="159">
        <f>J16+J17+J20+J23</f>
        <v>0</v>
      </c>
      <c r="K15" s="159">
        <f>K16+K17+K20+K23</f>
        <v>0</v>
      </c>
      <c r="L15" s="139"/>
      <c r="M15" s="140"/>
      <c r="P15" s="141">
        <v>10</v>
      </c>
    </row>
    <row r="16" spans="1:77" s="138" customFormat="1" ht="15" customHeight="1" x14ac:dyDescent="0.2">
      <c r="C16" s="139"/>
      <c r="D16" s="156" t="s">
        <v>25</v>
      </c>
      <c r="E16" s="160" t="s">
        <v>26</v>
      </c>
      <c r="F16" s="158">
        <v>20</v>
      </c>
      <c r="G16" s="159">
        <f t="shared" ref="G16:G132" si="0">SUM(H16:K16)</f>
        <v>0</v>
      </c>
      <c r="H16" s="161"/>
      <c r="I16" s="161"/>
      <c r="J16" s="161"/>
      <c r="K16" s="161"/>
      <c r="L16" s="139"/>
      <c r="M16" s="140"/>
      <c r="P16" s="141">
        <v>20</v>
      </c>
    </row>
    <row r="17" spans="3:16" s="138" customFormat="1" ht="12.75" x14ac:dyDescent="0.2">
      <c r="C17" s="139"/>
      <c r="D17" s="156" t="s">
        <v>27</v>
      </c>
      <c r="E17" s="160" t="s">
        <v>28</v>
      </c>
      <c r="F17" s="158">
        <v>30</v>
      </c>
      <c r="G17" s="159">
        <f t="shared" si="0"/>
        <v>0</v>
      </c>
      <c r="H17" s="159">
        <f>SUM(H18:H19)</f>
        <v>0</v>
      </c>
      <c r="I17" s="159">
        <f>SUM(I18:I19)</f>
        <v>0</v>
      </c>
      <c r="J17" s="159">
        <f>SUM(J18:J19)</f>
        <v>0</v>
      </c>
      <c r="K17" s="159">
        <f>SUM(K18:K19)</f>
        <v>0</v>
      </c>
      <c r="L17" s="139"/>
      <c r="M17" s="140"/>
      <c r="P17" s="141">
        <v>30</v>
      </c>
    </row>
    <row r="18" spans="3:16" s="138" customFormat="1" ht="12.75" x14ac:dyDescent="0.2">
      <c r="C18" s="139"/>
      <c r="D18" s="162" t="s">
        <v>29</v>
      </c>
      <c r="E18" s="163"/>
      <c r="F18" s="164" t="s">
        <v>30</v>
      </c>
      <c r="G18" s="165"/>
      <c r="H18" s="165"/>
      <c r="I18" s="165"/>
      <c r="J18" s="165"/>
      <c r="K18" s="165"/>
      <c r="L18" s="139"/>
      <c r="M18" s="140"/>
      <c r="P18" s="141"/>
    </row>
    <row r="19" spans="3:16" s="138" customFormat="1" ht="12.75" x14ac:dyDescent="0.2">
      <c r="C19" s="139"/>
      <c r="D19" s="166"/>
      <c r="E19" s="167" t="s">
        <v>31</v>
      </c>
      <c r="F19" s="168"/>
      <c r="G19" s="168"/>
      <c r="H19" s="168"/>
      <c r="I19" s="168"/>
      <c r="J19" s="168"/>
      <c r="K19" s="168"/>
      <c r="L19" s="139"/>
      <c r="M19" s="140"/>
      <c r="P19" s="142"/>
    </row>
    <row r="20" spans="3:16" s="138" customFormat="1" ht="12.75" x14ac:dyDescent="0.2">
      <c r="C20" s="139"/>
      <c r="D20" s="156" t="s">
        <v>32</v>
      </c>
      <c r="E20" s="160" t="s">
        <v>33</v>
      </c>
      <c r="F20" s="158" t="s">
        <v>34</v>
      </c>
      <c r="G20" s="159">
        <f t="shared" si="0"/>
        <v>0</v>
      </c>
      <c r="H20" s="159">
        <f>SUM(H21:H22)</f>
        <v>0</v>
      </c>
      <c r="I20" s="159">
        <f>SUM(I21:I22)</f>
        <v>0</v>
      </c>
      <c r="J20" s="159">
        <f>SUM(J21:J22)</f>
        <v>0</v>
      </c>
      <c r="K20" s="159">
        <f>SUM(K21:K22)</f>
        <v>0</v>
      </c>
      <c r="L20" s="139"/>
      <c r="M20" s="140"/>
      <c r="P20" s="142"/>
    </row>
    <row r="21" spans="3:16" s="138" customFormat="1" ht="12.75" x14ac:dyDescent="0.2">
      <c r="C21" s="139"/>
      <c r="D21" s="162" t="s">
        <v>35</v>
      </c>
      <c r="E21" s="163"/>
      <c r="F21" s="164" t="s">
        <v>34</v>
      </c>
      <c r="G21" s="165"/>
      <c r="H21" s="165"/>
      <c r="I21" s="165"/>
      <c r="J21" s="165"/>
      <c r="K21" s="165"/>
      <c r="L21" s="139"/>
      <c r="M21" s="140"/>
      <c r="P21" s="141"/>
    </row>
    <row r="22" spans="3:16" s="138" customFormat="1" ht="12.75" x14ac:dyDescent="0.2">
      <c r="C22" s="139"/>
      <c r="D22" s="166"/>
      <c r="E22" s="167" t="s">
        <v>31</v>
      </c>
      <c r="F22" s="168"/>
      <c r="G22" s="168"/>
      <c r="H22" s="168"/>
      <c r="I22" s="168"/>
      <c r="J22" s="168"/>
      <c r="K22" s="168"/>
      <c r="L22" s="139"/>
      <c r="M22" s="140"/>
      <c r="P22" s="142"/>
    </row>
    <row r="23" spans="3:16" s="138" customFormat="1" ht="12.75" x14ac:dyDescent="0.2">
      <c r="C23" s="139"/>
      <c r="D23" s="156" t="s">
        <v>36</v>
      </c>
      <c r="E23" s="160" t="s">
        <v>37</v>
      </c>
      <c r="F23" s="158" t="s">
        <v>38</v>
      </c>
      <c r="G23" s="159">
        <f t="shared" si="0"/>
        <v>12487.668</v>
      </c>
      <c r="H23" s="159">
        <f>SUM(H24:H26)</f>
        <v>0</v>
      </c>
      <c r="I23" s="159">
        <f>SUM(I24:I26)</f>
        <v>12487.668</v>
      </c>
      <c r="J23" s="159">
        <f>SUM(J24:J26)</f>
        <v>0</v>
      </c>
      <c r="K23" s="159">
        <f>SUM(K24:K26)</f>
        <v>0</v>
      </c>
      <c r="L23" s="139"/>
      <c r="M23" s="140"/>
      <c r="P23" s="141">
        <v>40</v>
      </c>
    </row>
    <row r="24" spans="3:16" s="138" customFormat="1" ht="12.75" x14ac:dyDescent="0.2">
      <c r="C24" s="139"/>
      <c r="D24" s="162" t="s">
        <v>39</v>
      </c>
      <c r="E24" s="163"/>
      <c r="F24" s="164" t="s">
        <v>38</v>
      </c>
      <c r="G24" s="165"/>
      <c r="H24" s="165"/>
      <c r="I24" s="165"/>
      <c r="J24" s="165"/>
      <c r="K24" s="165"/>
      <c r="L24" s="139"/>
      <c r="M24" s="140"/>
      <c r="P24" s="141"/>
    </row>
    <row r="25" spans="3:16" s="138" customFormat="1" ht="15" x14ac:dyDescent="0.25">
      <c r="C25" s="143" t="s">
        <v>40</v>
      </c>
      <c r="D25" s="169" t="s">
        <v>41</v>
      </c>
      <c r="E25" s="170" t="s">
        <v>42</v>
      </c>
      <c r="F25" s="171">
        <v>431</v>
      </c>
      <c r="G25" s="159">
        <f>SUM(H25:K25)</f>
        <v>12487.668</v>
      </c>
      <c r="H25" s="161">
        <f>Лист1!H25+'Испр 2'!H25+Лист3!H25+Лист4!H25+Лист5!H25+Лист6!H25+Лист7!H25+Лист8!H25+Лист9!H25+Лист10!H25+Лист11!H25+Лист12!H25</f>
        <v>0</v>
      </c>
      <c r="I25" s="161">
        <f>Лист1!I25+'Испр 2'!I25+Лист3!I25+Лист4!I25+Лист5!I25+Лист6!I25+Лист7!I25+Лист8!I25+Лист9!I25+Лист10!I25+Лист11!I25+Лист12!I25</f>
        <v>12487.668</v>
      </c>
      <c r="J25" s="161">
        <f>Лист1!J25+'Испр 2'!J25+Лист3!J25+Лист4!J25+Лист5!J25+Лист6!J25+Лист7!J25+Лист8!J25+Лист9!J25+Лист10!J25+Лист11!J25+Лист12!J25</f>
        <v>0</v>
      </c>
      <c r="K25" s="161">
        <f>Лист1!K25+'Испр 2'!K25+Лист3!K25+Лист4!K25+Лист5!K25+Лист6!K25+Лист7!K25+Лист8!K25+Лист9!K25+Лист10!K25+Лист11!K25+Лист12!K25</f>
        <v>0</v>
      </c>
      <c r="L25" s="139"/>
      <c r="M25" s="144"/>
      <c r="N25" s="145"/>
      <c r="O25" s="145"/>
    </row>
    <row r="26" spans="3:16" s="138" customFormat="1" ht="12.75" x14ac:dyDescent="0.2">
      <c r="C26" s="139"/>
      <c r="D26" s="166"/>
      <c r="E26" s="167" t="s">
        <v>31</v>
      </c>
      <c r="F26" s="168"/>
      <c r="G26" s="168"/>
      <c r="H26" s="168"/>
      <c r="I26" s="168"/>
      <c r="J26" s="168"/>
      <c r="K26" s="168"/>
      <c r="L26" s="139"/>
      <c r="M26" s="140"/>
      <c r="P26" s="141"/>
    </row>
    <row r="27" spans="3:16" s="138" customFormat="1" ht="12.75" x14ac:dyDescent="0.2">
      <c r="C27" s="139"/>
      <c r="D27" s="156" t="s">
        <v>46</v>
      </c>
      <c r="E27" s="157" t="s">
        <v>47</v>
      </c>
      <c r="F27" s="158" t="s">
        <v>48</v>
      </c>
      <c r="G27" s="159">
        <f t="shared" si="0"/>
        <v>11536.532219246719</v>
      </c>
      <c r="H27" s="159">
        <f>H29+H30+H31</f>
        <v>0</v>
      </c>
      <c r="I27" s="159">
        <f>I28+I30+I31</f>
        <v>0</v>
      </c>
      <c r="J27" s="159">
        <f>J28+J29+J31</f>
        <v>11460.607058567435</v>
      </c>
      <c r="K27" s="159">
        <f>K28+K29+K30</f>
        <v>75.925160679284829</v>
      </c>
      <c r="L27" s="139"/>
      <c r="M27" s="140"/>
      <c r="P27" s="141">
        <v>50</v>
      </c>
    </row>
    <row r="28" spans="3:16" s="138" customFormat="1" ht="12.75" x14ac:dyDescent="0.2">
      <c r="C28" s="139"/>
      <c r="D28" s="156" t="s">
        <v>49</v>
      </c>
      <c r="E28" s="160" t="s">
        <v>18</v>
      </c>
      <c r="F28" s="158" t="s">
        <v>50</v>
      </c>
      <c r="G28" s="159">
        <f t="shared" si="0"/>
        <v>0</v>
      </c>
      <c r="H28" s="165"/>
      <c r="I28" s="161">
        <f>Лист1!I28+'Испр 2'!I28+Лист3!I28+Лист4!I28+Лист5!I28+Лист6!I28+Лист7!I28+Лист8!I28+Лист9!I28+Лист10!I28+Лист11!I28+Лист12!I28</f>
        <v>0</v>
      </c>
      <c r="J28" s="161">
        <f>Лист1!J28+'Испр 2'!J28+Лист3!J28+Лист4!J28+Лист5!J28+Лист6!J28+Лист7!J28+Лист8!J28+Лист9!J28+Лист10!J28+Лист11!J28+Лист12!J28</f>
        <v>0</v>
      </c>
      <c r="K28" s="161">
        <f>Лист1!K28+'Испр 2'!K28+Лист3!K28+Лист4!K28+Лист5!K28+Лист6!K28+Лист7!K28+Лист8!K28+Лист9!K28+Лист10!K28+Лист11!K28+Лист12!K28</f>
        <v>0</v>
      </c>
      <c r="L28" s="139"/>
      <c r="M28" s="140"/>
      <c r="P28" s="141">
        <v>60</v>
      </c>
    </row>
    <row r="29" spans="3:16" s="138" customFormat="1" ht="12.75" x14ac:dyDescent="0.2">
      <c r="C29" s="139"/>
      <c r="D29" s="156" t="s">
        <v>51</v>
      </c>
      <c r="E29" s="160" t="s">
        <v>19</v>
      </c>
      <c r="F29" s="158" t="s">
        <v>52</v>
      </c>
      <c r="G29" s="159">
        <f t="shared" si="0"/>
        <v>11460.607058567435</v>
      </c>
      <c r="H29" s="161"/>
      <c r="I29" s="165"/>
      <c r="J29" s="161">
        <f>Лист1!J29+'Испр 2'!J29+Лист3!J29+Лист4!J29+Лист5!J29+Лист6!J29+Лист7!J29+Лист8!J29+Лист9!J29+Лист10!J29+Лист11!J29+Лист12!J29</f>
        <v>11460.607058567435</v>
      </c>
      <c r="K29" s="161">
        <f>Лист1!K29+'Испр 2'!K29+Лист3!K29+Лист4!K29+Лист5!K29+Лист6!K29+Лист7!K29+Лист8!K29+Лист9!K29+Лист10!K29+Лист11!K29+Лист12!K29</f>
        <v>0</v>
      </c>
      <c r="L29" s="139"/>
      <c r="M29" s="140"/>
      <c r="P29" s="141">
        <v>70</v>
      </c>
    </row>
    <row r="30" spans="3:16" s="138" customFormat="1" ht="12.75" x14ac:dyDescent="0.2">
      <c r="C30" s="139"/>
      <c r="D30" s="156" t="s">
        <v>53</v>
      </c>
      <c r="E30" s="160" t="s">
        <v>20</v>
      </c>
      <c r="F30" s="158" t="s">
        <v>54</v>
      </c>
      <c r="G30" s="159">
        <f t="shared" si="0"/>
        <v>75.925160679284829</v>
      </c>
      <c r="H30" s="161"/>
      <c r="I30" s="161"/>
      <c r="J30" s="165"/>
      <c r="K30" s="161">
        <f>Лист1!K30+'Испр 2'!K30+Лист3!K30+Лист4!K30+Лист5!K30+Лист6!K30+Лист7!K30+Лист8!K30+Лист9!K30+Лист10!K30+Лист11!K30+Лист12!K30</f>
        <v>75.925160679284829</v>
      </c>
      <c r="L30" s="139"/>
      <c r="M30" s="140"/>
      <c r="P30" s="141">
        <v>80</v>
      </c>
    </row>
    <row r="31" spans="3:16" s="138" customFormat="1" ht="12.75" x14ac:dyDescent="0.2">
      <c r="C31" s="139"/>
      <c r="D31" s="156" t="s">
        <v>55</v>
      </c>
      <c r="E31" s="160" t="s">
        <v>56</v>
      </c>
      <c r="F31" s="158" t="s">
        <v>57</v>
      </c>
      <c r="G31" s="159">
        <f t="shared" si="0"/>
        <v>0</v>
      </c>
      <c r="H31" s="161"/>
      <c r="I31" s="161"/>
      <c r="J31" s="161"/>
      <c r="K31" s="165"/>
      <c r="L31" s="139"/>
      <c r="M31" s="140"/>
      <c r="P31" s="141">
        <v>90</v>
      </c>
    </row>
    <row r="32" spans="3:16" s="138" customFormat="1" ht="12.75" x14ac:dyDescent="0.2">
      <c r="C32" s="139"/>
      <c r="D32" s="156" t="s">
        <v>58</v>
      </c>
      <c r="E32" s="172" t="s">
        <v>59</v>
      </c>
      <c r="F32" s="158" t="s">
        <v>60</v>
      </c>
      <c r="G32" s="159">
        <f t="shared" si="0"/>
        <v>0</v>
      </c>
      <c r="H32" s="161"/>
      <c r="I32" s="161"/>
      <c r="J32" s="161"/>
      <c r="K32" s="161"/>
      <c r="L32" s="139"/>
      <c r="M32" s="140"/>
      <c r="P32" s="141"/>
    </row>
    <row r="33" spans="3:16" s="138" customFormat="1" ht="12.75" x14ac:dyDescent="0.2">
      <c r="C33" s="139"/>
      <c r="D33" s="156" t="s">
        <v>61</v>
      </c>
      <c r="E33" s="157" t="s">
        <v>62</v>
      </c>
      <c r="F33" s="173" t="s">
        <v>63</v>
      </c>
      <c r="G33" s="159">
        <f t="shared" si="0"/>
        <v>11444.818000000001</v>
      </c>
      <c r="H33" s="159">
        <f>H34+H36+H39+H42</f>
        <v>0</v>
      </c>
      <c r="I33" s="159">
        <f>I34+I36+I39+I42</f>
        <v>940.39200000000005</v>
      </c>
      <c r="J33" s="159">
        <f>J34+J36+J39+J42</f>
        <v>10333.825000000001</v>
      </c>
      <c r="K33" s="159">
        <f>K34+K36+K39+K42</f>
        <v>170.601</v>
      </c>
      <c r="L33" s="139"/>
      <c r="M33" s="140"/>
      <c r="P33" s="141">
        <v>100</v>
      </c>
    </row>
    <row r="34" spans="3:16" s="138" customFormat="1" ht="22.5" x14ac:dyDescent="0.2">
      <c r="C34" s="139"/>
      <c r="D34" s="156" t="s">
        <v>64</v>
      </c>
      <c r="E34" s="160" t="s">
        <v>65</v>
      </c>
      <c r="F34" s="158" t="s">
        <v>66</v>
      </c>
      <c r="G34" s="159">
        <f t="shared" si="0"/>
        <v>11444.818000000001</v>
      </c>
      <c r="H34" s="161">
        <f>Лист1!H34+'Испр 2'!H34+Лист3!H34+Лист4!H34+Лист5!H34+Лист6!H34+Лист7!H34+Лист8!H34+Лист9!H34+Лист10!H34+Лист11!H34+Лист12!H34</f>
        <v>0</v>
      </c>
      <c r="I34" s="161">
        <f>Лист1!I34+'Испр 2'!I34+Лист3!I34+Лист4!I34+Лист5!I34+Лист6!I34+Лист7!I34+Лист8!I34+Лист9!I34+Лист10!I34+Лист11!I34+Лист12!I34</f>
        <v>940.39200000000005</v>
      </c>
      <c r="J34" s="161">
        <f>Лист1!J34+'Испр 2'!J34+Лист3!J34+Лист4!J34+Лист5!J34+Лист6!J34+Лист7!J34+Лист8!J34+Лист9!J34+Лист10!J34+Лист11!J34+Лист12!J34</f>
        <v>10333.825000000001</v>
      </c>
      <c r="K34" s="161">
        <f>Лист1!K34+'Испр 2'!K34+Лист3!K34+Лист4!K34+Лист5!K34+Лист6!K34+Лист7!K34+Лист8!K34+Лист9!K34+Лист10!K34+Лист11!K34+Лист12!K34</f>
        <v>170.601</v>
      </c>
      <c r="L34" s="139"/>
      <c r="M34" s="140"/>
      <c r="P34" s="141"/>
    </row>
    <row r="35" spans="3:16" s="138" customFormat="1" ht="12.75" x14ac:dyDescent="0.2">
      <c r="C35" s="139"/>
      <c r="D35" s="156" t="s">
        <v>67</v>
      </c>
      <c r="E35" s="174" t="s">
        <v>68</v>
      </c>
      <c r="F35" s="158" t="s">
        <v>69</v>
      </c>
      <c r="G35" s="159">
        <f t="shared" si="0"/>
        <v>0</v>
      </c>
      <c r="H35" s="161"/>
      <c r="I35" s="161"/>
      <c r="J35" s="161"/>
      <c r="K35" s="161"/>
      <c r="L35" s="139"/>
      <c r="M35" s="140"/>
      <c r="P35" s="141"/>
    </row>
    <row r="36" spans="3:16" s="138" customFormat="1" ht="12.75" x14ac:dyDescent="0.2">
      <c r="C36" s="139"/>
      <c r="D36" s="156" t="s">
        <v>70</v>
      </c>
      <c r="E36" s="160" t="s">
        <v>71</v>
      </c>
      <c r="F36" s="158" t="s">
        <v>72</v>
      </c>
      <c r="G36" s="159">
        <f t="shared" si="0"/>
        <v>0</v>
      </c>
      <c r="H36" s="161"/>
      <c r="I36" s="161"/>
      <c r="J36" s="161"/>
      <c r="K36" s="161"/>
      <c r="L36" s="139"/>
      <c r="M36" s="140"/>
      <c r="P36" s="141"/>
    </row>
    <row r="37" spans="3:16" s="138" customFormat="1" ht="12.75" x14ac:dyDescent="0.2">
      <c r="C37" s="139"/>
      <c r="D37" s="156" t="s">
        <v>73</v>
      </c>
      <c r="E37" s="174" t="s">
        <v>74</v>
      </c>
      <c r="F37" s="158" t="s">
        <v>75</v>
      </c>
      <c r="G37" s="159">
        <f t="shared" si="0"/>
        <v>0</v>
      </c>
      <c r="H37" s="161"/>
      <c r="I37" s="161"/>
      <c r="J37" s="161"/>
      <c r="K37" s="161"/>
      <c r="L37" s="139"/>
      <c r="M37" s="140"/>
      <c r="P37" s="141"/>
    </row>
    <row r="38" spans="3:16" s="138" customFormat="1" ht="12.75" x14ac:dyDescent="0.2">
      <c r="C38" s="139"/>
      <c r="D38" s="156" t="s">
        <v>76</v>
      </c>
      <c r="E38" s="175" t="s">
        <v>68</v>
      </c>
      <c r="F38" s="158" t="s">
        <v>77</v>
      </c>
      <c r="G38" s="159">
        <f t="shared" si="0"/>
        <v>0</v>
      </c>
      <c r="H38" s="161"/>
      <c r="I38" s="161"/>
      <c r="J38" s="161"/>
      <c r="K38" s="161"/>
      <c r="L38" s="139"/>
      <c r="M38" s="140"/>
      <c r="P38" s="141"/>
    </row>
    <row r="39" spans="3:16" s="138" customFormat="1" ht="12.75" x14ac:dyDescent="0.2">
      <c r="C39" s="139"/>
      <c r="D39" s="156" t="s">
        <v>78</v>
      </c>
      <c r="E39" s="160" t="s">
        <v>79</v>
      </c>
      <c r="F39" s="158" t="s">
        <v>80</v>
      </c>
      <c r="G39" s="159">
        <f t="shared" si="0"/>
        <v>0</v>
      </c>
      <c r="H39" s="159">
        <f>SUM(H40:H41)</f>
        <v>0</v>
      </c>
      <c r="I39" s="159">
        <f>SUM(I40:I41)</f>
        <v>0</v>
      </c>
      <c r="J39" s="159">
        <f>SUM(J40:J41)</f>
        <v>0</v>
      </c>
      <c r="K39" s="159">
        <f>SUM(K40:K41)</f>
        <v>0</v>
      </c>
      <c r="L39" s="139"/>
      <c r="M39" s="140"/>
      <c r="P39" s="141"/>
    </row>
    <row r="40" spans="3:16" s="138" customFormat="1" ht="12.75" x14ac:dyDescent="0.2">
      <c r="C40" s="139"/>
      <c r="D40" s="162" t="s">
        <v>81</v>
      </c>
      <c r="E40" s="163"/>
      <c r="F40" s="164" t="s">
        <v>80</v>
      </c>
      <c r="G40" s="165"/>
      <c r="H40" s="165"/>
      <c r="I40" s="165"/>
      <c r="J40" s="165"/>
      <c r="K40" s="165"/>
      <c r="L40" s="139"/>
      <c r="M40" s="140"/>
      <c r="P40" s="141"/>
    </row>
    <row r="41" spans="3:16" s="138" customFormat="1" ht="12.75" x14ac:dyDescent="0.2">
      <c r="C41" s="139"/>
      <c r="D41" s="168"/>
      <c r="E41" s="167" t="s">
        <v>31</v>
      </c>
      <c r="F41" s="168"/>
      <c r="G41" s="168"/>
      <c r="H41" s="168"/>
      <c r="I41" s="168"/>
      <c r="J41" s="168"/>
      <c r="K41" s="168"/>
      <c r="L41" s="139"/>
      <c r="M41" s="140"/>
      <c r="P41" s="141"/>
    </row>
    <row r="42" spans="3:16" s="138" customFormat="1" ht="12.75" x14ac:dyDescent="0.2">
      <c r="C42" s="139"/>
      <c r="D42" s="156" t="s">
        <v>82</v>
      </c>
      <c r="E42" s="163" t="s">
        <v>83</v>
      </c>
      <c r="F42" s="158" t="s">
        <v>84</v>
      </c>
      <c r="G42" s="159">
        <f t="shared" si="0"/>
        <v>0</v>
      </c>
      <c r="H42" s="161">
        <f>Лист1!H42+'Испр 2'!H42+Лист3!H42+Лист4!H42+Лист5!H42+Лист6!H42+Лист7!H42+Лист8!H42+Лист9!H42+Лист10!H42+Лист11!H42+Лист12!H42</f>
        <v>0</v>
      </c>
      <c r="I42" s="161">
        <f>Лист1!I42+'Испр 2'!I42+Лист3!I42+Лист4!I42+Лист5!I42+Лист6!I42+Лист7!I42+Лист8!I42+Лист9!I42+Лист10!I42+Лист11!I42+Лист12!I42</f>
        <v>0</v>
      </c>
      <c r="J42" s="161">
        <f>Лист1!J42+'Испр 2'!J42+Лист3!J42+Лист4!J42+Лист5!J42+Лист6!J42+Лист7!J42+Лист8!J42+Лист9!J42+Лист10!J42+Лист11!J42+Лист12!J42</f>
        <v>0</v>
      </c>
      <c r="K42" s="161">
        <f>Лист1!K42+'Испр 2'!K42+Лист3!K42+Лист4!K42+Лист5!K42+Лист6!K42+Лист7!K42+Лист8!K42+Лист9!K42+Лист10!K42+Лист11!K42+Лист12!K42</f>
        <v>0</v>
      </c>
      <c r="L42" s="139"/>
      <c r="M42" s="140"/>
      <c r="P42" s="141">
        <v>120</v>
      </c>
    </row>
    <row r="43" spans="3:16" s="138" customFormat="1" ht="12.75" x14ac:dyDescent="0.2">
      <c r="C43" s="139"/>
      <c r="D43" s="156" t="s">
        <v>85</v>
      </c>
      <c r="E43" s="157" t="s">
        <v>86</v>
      </c>
      <c r="F43" s="158" t="s">
        <v>87</v>
      </c>
      <c r="G43" s="159">
        <f t="shared" si="0"/>
        <v>11425.79721924672</v>
      </c>
      <c r="H43" s="161">
        <f>Лист1!H43+'Испр 2'!H43+Лист3!H43+Лист4!H43+Лист5!H43+Лист6!H43+Лист7!H43+Лист8!H43+Лист9!H43+Лист10!H43+Лист11!H43+Лист12!H43</f>
        <v>0</v>
      </c>
      <c r="I43" s="161">
        <f>Лист1!I43+'Испр 2'!I43+Лист3!I43+Лист4!I43+Лист5!I43+Лист6!I43+Лист7!I43+Лист8!I43+Лист9!I43+Лист10!I43+Лист11!I43+Лист12!I43</f>
        <v>11460.607058567435</v>
      </c>
      <c r="J43" s="161">
        <f>Лист1!J43+'Испр 2'!J43+Лист3!J43+Лист4!J43+Лист5!J43+Лист6!J43+Лист7!J43+Лист8!J43+Лист9!J43+Лист10!J43+Лист11!J43+Лист12!J43</f>
        <v>75.925160679284829</v>
      </c>
      <c r="K43" s="161">
        <f>Лист1!K43+'Испр 2'!K43+Лист3!K43+Лист4!K43+Лист5!K43+Лист6!K43+Лист7!K43+Лист8!K43+Лист9!K43+Лист10!K43+Лист11!K43+Лист12!K43</f>
        <v>-110.73499999999947</v>
      </c>
      <c r="L43" s="139"/>
      <c r="M43" s="140"/>
      <c r="P43" s="141">
        <v>150</v>
      </c>
    </row>
    <row r="44" spans="3:16" s="138" customFormat="1" ht="12.75" x14ac:dyDescent="0.2">
      <c r="C44" s="139"/>
      <c r="D44" s="156" t="s">
        <v>88</v>
      </c>
      <c r="E44" s="157" t="s">
        <v>89</v>
      </c>
      <c r="F44" s="158" t="s">
        <v>90</v>
      </c>
      <c r="G44" s="159">
        <f t="shared" si="0"/>
        <v>0</v>
      </c>
      <c r="H44" s="161">
        <f>Лист1!H44+'Испр 2'!H44+Лист3!H44+Лист4!H44+Лист5!H44+Лист6!H44+Лист7!H44+Лист8!H44+Лист9!H44+Лист10!H44+Лист11!H44+Лист12!H44</f>
        <v>0</v>
      </c>
      <c r="I44" s="161">
        <f>Лист1!I44+'Испр 2'!I44+Лист3!I44+Лист4!I44+Лист5!I44+Лист6!I44+Лист7!I44+Лист8!I44+Лист9!I44+Лист10!I44+Лист11!I44+Лист12!I44</f>
        <v>0</v>
      </c>
      <c r="J44" s="161">
        <f>Лист1!J44+'Испр 2'!J44+Лист3!J44+Лист4!J44+Лист5!J44+Лист6!J44+Лист7!J44+Лист8!J44+Лист9!J44+Лист10!J44+Лист11!J44+Лист12!J44</f>
        <v>0</v>
      </c>
      <c r="K44" s="161">
        <f>Лист1!K44+'Испр 2'!K44+Лист3!K44+Лист4!K44+Лист5!K44+Лист6!K44+Лист7!K44+Лист8!K44+Лист9!K44+Лист10!K44+Лист11!K44+Лист12!K44</f>
        <v>0</v>
      </c>
      <c r="L44" s="139"/>
      <c r="M44" s="140"/>
      <c r="P44" s="141">
        <v>160</v>
      </c>
    </row>
    <row r="45" spans="3:16" s="138" customFormat="1" ht="12.75" x14ac:dyDescent="0.2">
      <c r="C45" s="139"/>
      <c r="D45" s="156" t="s">
        <v>91</v>
      </c>
      <c r="E45" s="157" t="s">
        <v>92</v>
      </c>
      <c r="F45" s="158" t="s">
        <v>93</v>
      </c>
      <c r="G45" s="159">
        <f t="shared" si="0"/>
        <v>102.84099999999999</v>
      </c>
      <c r="H45" s="161">
        <f>Лист1!H45+'Испр 2'!H45+Лист3!H45+Лист4!H45+Лист5!H45+Лист6!H45+Лист7!H45+Лист8!H45+Лист9!H45+Лист10!H45+Лист11!H45+Лист12!H45</f>
        <v>0</v>
      </c>
      <c r="I45" s="161">
        <f>Лист1!I45+'Испр 2'!I45+Лист3!I45+Лист4!I45+Лист5!I45+Лист6!I45+Лист7!I45+Лист8!I45+Лист9!I45+Лист10!I45+Лист11!I45+Лист12!I45</f>
        <v>0</v>
      </c>
      <c r="J45" s="161">
        <f>Лист1!J45+'Испр 2'!J45+Лист3!J45+Лист4!J45+Лист5!J45+Лист6!J45+Лист7!J45+Лист8!J45+Лист9!J45+Лист10!J45+Лист11!J45+Лист12!J45</f>
        <v>102.84099999999999</v>
      </c>
      <c r="K45" s="161">
        <f>Лист1!K45+'Испр 2'!K45+Лист3!K45+Лист4!K45+Лист5!K45+Лист6!K45+Лист7!K45+Лист8!K45+Лист9!K45+Лист10!K45+Лист11!K45+Лист12!K45</f>
        <v>0</v>
      </c>
      <c r="L45" s="139"/>
      <c r="M45" s="140"/>
      <c r="P45" s="141">
        <v>180</v>
      </c>
    </row>
    <row r="46" spans="3:16" s="138" customFormat="1" ht="12.75" x14ac:dyDescent="0.2">
      <c r="C46" s="139"/>
      <c r="D46" s="156" t="s">
        <v>94</v>
      </c>
      <c r="E46" s="157" t="s">
        <v>95</v>
      </c>
      <c r="F46" s="158" t="s">
        <v>96</v>
      </c>
      <c r="G46" s="159">
        <f t="shared" si="0"/>
        <v>1050.7439999999999</v>
      </c>
      <c r="H46" s="161">
        <f>Лист1!H46+'Испр 2'!H46+Лист3!H46+Лист4!H46+Лист5!H46+Лист6!H46+Лист7!H46+Лист8!H46+Лист9!H46+Лист10!H46+Лист11!H46+Лист12!H46</f>
        <v>0</v>
      </c>
      <c r="I46" s="161">
        <f>Лист1!I46+'Испр 2'!I46+Лист3!I46+Лист4!I46+Лист5!I46+Лист6!I46+Лист7!I46+Лист8!I46+Лист9!I46+Лист10!I46+Лист11!I46+Лист12!I46</f>
        <v>86.668941432567237</v>
      </c>
      <c r="J46" s="161">
        <f>Лист1!J46+'Испр 2'!J46+Лист3!J46+Лист4!J46+Лист5!J46+Лист6!J46+Лист7!J46+Лист8!J46+Лист9!J46+Лист10!J46+Лист11!J46+Лист12!J46</f>
        <v>948.0158978881484</v>
      </c>
      <c r="K46" s="161">
        <f>Лист1!K46+'Испр 2'!K46+Лист3!K46+Лист4!K46+Лист5!K46+Лист6!K46+Лист7!K46+Лист8!K46+Лист9!K46+Лист10!K46+Лист11!K46+Лист12!K46</f>
        <v>16.059160679284297</v>
      </c>
      <c r="L46" s="139"/>
      <c r="M46" s="140"/>
      <c r="P46" s="141">
        <v>190</v>
      </c>
    </row>
    <row r="47" spans="3:16" s="138" customFormat="1" ht="12.75" x14ac:dyDescent="0.2">
      <c r="C47" s="139"/>
      <c r="D47" s="156" t="s">
        <v>97</v>
      </c>
      <c r="E47" s="160" t="s">
        <v>98</v>
      </c>
      <c r="F47" s="158" t="s">
        <v>99</v>
      </c>
      <c r="G47" s="159">
        <f t="shared" si="0"/>
        <v>11.086756038703093</v>
      </c>
      <c r="H47" s="161">
        <f>Лист1!H47+'Испр 2'!H47+Лист3!H47+Лист4!H47+Лист5!H47+Лист6!H47+Лист7!H47+Лист8!H47+Лист9!H47+Лист10!H47+Лист11!H47+Лист12!H47</f>
        <v>0</v>
      </c>
      <c r="I47" s="161">
        <f>Лист1!I47+'Испр 2'!I47+Лист3!I47+Лист4!I47+Лист5!I47+Лист6!I47+Лист7!I47+Лист8!I47+Лист9!I47+Лист10!I47+Лист11!I47+Лист12!I47</f>
        <v>0</v>
      </c>
      <c r="J47" s="161">
        <f>Лист1!J47+'Испр 2'!J47+Лист3!J47+Лист4!J47+Лист5!J47+Лист6!J47+Лист7!J47+Лист8!J47+Лист9!J47+Лист10!J47+Лист11!J47+Лист12!J47</f>
        <v>11.086756038703093</v>
      </c>
      <c r="K47" s="161">
        <f>Лист1!K47+'Испр 2'!K47+Лист3!K47+Лист4!K47+Лист5!K47+Лист6!K47+Лист7!K47+Лист8!K47+Лист9!K47+Лист10!K47+Лист11!K47+Лист12!K47</f>
        <v>0</v>
      </c>
      <c r="L47" s="139"/>
      <c r="M47" s="140"/>
      <c r="P47" s="141">
        <v>200</v>
      </c>
    </row>
    <row r="48" spans="3:16" s="138" customFormat="1" ht="22.5" x14ac:dyDescent="0.2">
      <c r="C48" s="139"/>
      <c r="D48" s="156" t="s">
        <v>100</v>
      </c>
      <c r="E48" s="157" t="s">
        <v>101</v>
      </c>
      <c r="F48" s="158" t="s">
        <v>102</v>
      </c>
      <c r="G48" s="159">
        <f t="shared" si="0"/>
        <v>970.90992362768498</v>
      </c>
      <c r="H48" s="161">
        <f>Лист1!H48+'Испр 2'!H48+Лист3!H48+Лист4!H48+Лист5!H48+Лист6!H48+Лист7!H48+Лист8!H48+Лист9!H48+Лист10!H48+Лист11!H48+Лист12!H48</f>
        <v>0</v>
      </c>
      <c r="I48" s="161">
        <f>Лист1!I48+'Испр 2'!I48+Лист3!I48+Лист4!I48+Лист5!I48+Лист6!I48+Лист7!I48+Лист8!I48+Лист9!I48+Лист10!I48+Лист11!I48+Лист12!I48</f>
        <v>79.777234107181613</v>
      </c>
      <c r="J48" s="161">
        <f>Лист1!J48+'Испр 2'!J48+Лист3!J48+Лист4!J48+Лист5!J48+Лист6!J48+Лист7!J48+Лист8!J48+Лист9!J48+Лист10!J48+Лист11!J48+Лист12!J48</f>
        <v>876.65992080711658</v>
      </c>
      <c r="K48" s="161">
        <f>Лист1!K48+'Испр 2'!K48+Лист3!K48+Лист4!K48+Лист5!K48+Лист6!K48+Лист7!K48+Лист8!K48+Лист9!K48+Лист10!K48+Лист11!K48+Лист12!K48</f>
        <v>14.472768713386852</v>
      </c>
      <c r="L48" s="139"/>
      <c r="M48" s="140"/>
      <c r="P48" s="142"/>
    </row>
    <row r="49" spans="3:16" s="138" customFormat="1" ht="33.75" x14ac:dyDescent="0.2">
      <c r="C49" s="139"/>
      <c r="D49" s="156" t="s">
        <v>103</v>
      </c>
      <c r="E49" s="172" t="s">
        <v>104</v>
      </c>
      <c r="F49" s="158" t="s">
        <v>105</v>
      </c>
      <c r="G49" s="159">
        <f t="shared" si="0"/>
        <v>79.834076372314897</v>
      </c>
      <c r="H49" s="159">
        <f>H46-H48</f>
        <v>0</v>
      </c>
      <c r="I49" s="159">
        <f>I46-I48</f>
        <v>6.8917073253856245</v>
      </c>
      <c r="J49" s="159">
        <f>J46-J48</f>
        <v>71.355977081031824</v>
      </c>
      <c r="K49" s="159">
        <f>K46-K48</f>
        <v>1.5863919658974446</v>
      </c>
      <c r="L49" s="139"/>
      <c r="M49" s="140"/>
      <c r="P49" s="142"/>
    </row>
    <row r="50" spans="3:16" s="138" customFormat="1" ht="12.75" x14ac:dyDescent="0.2">
      <c r="C50" s="139"/>
      <c r="D50" s="156" t="s">
        <v>106</v>
      </c>
      <c r="E50" s="157" t="s">
        <v>107</v>
      </c>
      <c r="F50" s="158" t="s">
        <v>108</v>
      </c>
      <c r="G50" s="159">
        <f t="shared" si="0"/>
        <v>0</v>
      </c>
      <c r="H50" s="159">
        <f>(H15+H27+H32)-(H33+H43+H44+H45+H46)</f>
        <v>0</v>
      </c>
      <c r="I50" s="159">
        <f>(I15+I27+I32)-(I33+I43+I44+I45+I46)</f>
        <v>0</v>
      </c>
      <c r="J50" s="159">
        <f>(J15+J27+J32)-(J33+J43+J44+J45+J46)</f>
        <v>0</v>
      </c>
      <c r="K50" s="159">
        <f>(K15+K27+K32)-(K33+K43+K44+K45+K46)</f>
        <v>0</v>
      </c>
      <c r="L50" s="139"/>
      <c r="M50" s="140"/>
      <c r="P50" s="141">
        <v>210</v>
      </c>
    </row>
    <row r="51" spans="3:16" s="138" customFormat="1" ht="12.75" x14ac:dyDescent="0.2">
      <c r="C51" s="139"/>
      <c r="D51" s="191" t="s">
        <v>109</v>
      </c>
      <c r="E51" s="191"/>
      <c r="F51" s="191"/>
      <c r="G51" s="191"/>
      <c r="H51" s="191"/>
      <c r="I51" s="191"/>
      <c r="J51" s="191"/>
      <c r="K51" s="191"/>
      <c r="L51" s="139"/>
      <c r="M51" s="140"/>
      <c r="P51" s="142"/>
    </row>
    <row r="52" spans="3:16" s="138" customFormat="1" ht="12.75" x14ac:dyDescent="0.2">
      <c r="C52" s="139"/>
      <c r="D52" s="156" t="s">
        <v>110</v>
      </c>
      <c r="E52" s="157" t="s">
        <v>24</v>
      </c>
      <c r="F52" s="158" t="s">
        <v>111</v>
      </c>
      <c r="G52" s="159">
        <f t="shared" ref="G52:G75" si="1">SUM(H52:K52)</f>
        <v>3.6706843033509697</v>
      </c>
      <c r="H52" s="159">
        <f>H53+H54+H57+H60</f>
        <v>0</v>
      </c>
      <c r="I52" s="159">
        <f>I53+I54+I57+I60</f>
        <v>3.6706843033509697</v>
      </c>
      <c r="J52" s="159">
        <f>J53+J54+J57+J60</f>
        <v>0</v>
      </c>
      <c r="K52" s="159">
        <f>K53+K54+K57+K60</f>
        <v>0</v>
      </c>
      <c r="L52" s="139"/>
      <c r="M52" s="140"/>
      <c r="P52" s="141">
        <v>300</v>
      </c>
    </row>
    <row r="53" spans="3:16" s="138" customFormat="1" ht="12.75" x14ac:dyDescent="0.2">
      <c r="C53" s="139"/>
      <c r="D53" s="156" t="s">
        <v>112</v>
      </c>
      <c r="E53" s="160" t="s">
        <v>26</v>
      </c>
      <c r="F53" s="158" t="s">
        <v>113</v>
      </c>
      <c r="G53" s="159">
        <f t="shared" si="1"/>
        <v>0</v>
      </c>
      <c r="H53" s="161">
        <f>H16/6804*12</f>
        <v>0</v>
      </c>
      <c r="I53" s="161">
        <f>I16/6804*12</f>
        <v>0</v>
      </c>
      <c r="J53" s="161">
        <f>J16/6804*12</f>
        <v>0</v>
      </c>
      <c r="K53" s="161">
        <f>K16/6804*12</f>
        <v>0</v>
      </c>
      <c r="L53" s="139"/>
      <c r="M53" s="140"/>
      <c r="P53" s="141">
        <v>310</v>
      </c>
    </row>
    <row r="54" spans="3:16" s="138" customFormat="1" ht="12.75" x14ac:dyDescent="0.2">
      <c r="C54" s="139"/>
      <c r="D54" s="156" t="s">
        <v>114</v>
      </c>
      <c r="E54" s="160" t="s">
        <v>28</v>
      </c>
      <c r="F54" s="158" t="s">
        <v>115</v>
      </c>
      <c r="G54" s="159">
        <f t="shared" si="1"/>
        <v>0</v>
      </c>
      <c r="H54" s="159">
        <f>SUM(H55:H56)</f>
        <v>0</v>
      </c>
      <c r="I54" s="159">
        <f>SUM(I55:I56)</f>
        <v>0</v>
      </c>
      <c r="J54" s="159">
        <f>SUM(J55:J56)</f>
        <v>0</v>
      </c>
      <c r="K54" s="159">
        <f>SUM(K55:K56)</f>
        <v>0</v>
      </c>
      <c r="L54" s="139"/>
      <c r="M54" s="140"/>
      <c r="P54" s="141">
        <v>320</v>
      </c>
    </row>
    <row r="55" spans="3:16" s="138" customFormat="1" ht="12.75" x14ac:dyDescent="0.2">
      <c r="C55" s="139"/>
      <c r="D55" s="162" t="s">
        <v>116</v>
      </c>
      <c r="E55" s="163"/>
      <c r="F55" s="164" t="s">
        <v>115</v>
      </c>
      <c r="G55" s="165"/>
      <c r="H55" s="165"/>
      <c r="I55" s="165"/>
      <c r="J55" s="165"/>
      <c r="K55" s="165"/>
      <c r="L55" s="139"/>
      <c r="M55" s="140"/>
      <c r="P55" s="141"/>
    </row>
    <row r="56" spans="3:16" s="138" customFormat="1" ht="12.75" x14ac:dyDescent="0.2">
      <c r="C56" s="139"/>
      <c r="D56" s="166"/>
      <c r="E56" s="167" t="s">
        <v>31</v>
      </c>
      <c r="F56" s="168"/>
      <c r="G56" s="168"/>
      <c r="H56" s="168"/>
      <c r="I56" s="168"/>
      <c r="J56" s="168"/>
      <c r="K56" s="168"/>
      <c r="L56" s="139"/>
      <c r="M56" s="140"/>
      <c r="P56" s="141"/>
    </row>
    <row r="57" spans="3:16" s="138" customFormat="1" ht="12.75" x14ac:dyDescent="0.2">
      <c r="C57" s="139"/>
      <c r="D57" s="156" t="s">
        <v>117</v>
      </c>
      <c r="E57" s="160" t="s">
        <v>33</v>
      </c>
      <c r="F57" s="158" t="s">
        <v>118</v>
      </c>
      <c r="G57" s="159">
        <f t="shared" si="1"/>
        <v>0</v>
      </c>
      <c r="H57" s="159">
        <f>SUM(H58:H59)</f>
        <v>0</v>
      </c>
      <c r="I57" s="159">
        <f>SUM(I58:I59)</f>
        <v>0</v>
      </c>
      <c r="J57" s="159">
        <f>SUM(J58:J59)</f>
        <v>0</v>
      </c>
      <c r="K57" s="159">
        <f>SUM(K58:K59)</f>
        <v>0</v>
      </c>
      <c r="L57" s="139"/>
      <c r="M57" s="140"/>
      <c r="P57" s="141"/>
    </row>
    <row r="58" spans="3:16" s="138" customFormat="1" ht="12.75" x14ac:dyDescent="0.2">
      <c r="C58" s="139"/>
      <c r="D58" s="162" t="s">
        <v>119</v>
      </c>
      <c r="E58" s="163"/>
      <c r="F58" s="164" t="s">
        <v>118</v>
      </c>
      <c r="G58" s="165"/>
      <c r="H58" s="165"/>
      <c r="I58" s="165"/>
      <c r="J58" s="165"/>
      <c r="K58" s="165"/>
      <c r="L58" s="139"/>
      <c r="M58" s="140"/>
      <c r="P58" s="141"/>
    </row>
    <row r="59" spans="3:16" s="138" customFormat="1" ht="12.75" x14ac:dyDescent="0.2">
      <c r="C59" s="139"/>
      <c r="D59" s="166"/>
      <c r="E59" s="167" t="s">
        <v>31</v>
      </c>
      <c r="F59" s="168"/>
      <c r="G59" s="168"/>
      <c r="H59" s="168"/>
      <c r="I59" s="168"/>
      <c r="J59" s="168"/>
      <c r="K59" s="168"/>
      <c r="L59" s="139"/>
      <c r="M59" s="140"/>
      <c r="P59" s="141"/>
    </row>
    <row r="60" spans="3:16" s="138" customFormat="1" ht="12.75" x14ac:dyDescent="0.2">
      <c r="C60" s="139"/>
      <c r="D60" s="156" t="s">
        <v>120</v>
      </c>
      <c r="E60" s="160" t="s">
        <v>37</v>
      </c>
      <c r="F60" s="158" t="s">
        <v>121</v>
      </c>
      <c r="G60" s="159">
        <f t="shared" si="1"/>
        <v>3.6706843033509697</v>
      </c>
      <c r="H60" s="159">
        <f>SUM(H61:H63)</f>
        <v>0</v>
      </c>
      <c r="I60" s="159">
        <f>SUM(I61:I63)</f>
        <v>3.6706843033509697</v>
      </c>
      <c r="J60" s="159">
        <f>SUM(J61:J63)</f>
        <v>0</v>
      </c>
      <c r="K60" s="159">
        <f>SUM(K61:K63)</f>
        <v>0</v>
      </c>
      <c r="L60" s="139"/>
      <c r="M60" s="140"/>
      <c r="P60" s="141">
        <v>330</v>
      </c>
    </row>
    <row r="61" spans="3:16" s="138" customFormat="1" ht="12.75" x14ac:dyDescent="0.2">
      <c r="C61" s="139"/>
      <c r="D61" s="162" t="s">
        <v>122</v>
      </c>
      <c r="E61" s="163"/>
      <c r="F61" s="164" t="s">
        <v>121</v>
      </c>
      <c r="G61" s="165"/>
      <c r="H61" s="165"/>
      <c r="I61" s="165"/>
      <c r="J61" s="165"/>
      <c r="K61" s="165"/>
      <c r="L61" s="139"/>
      <c r="M61" s="140"/>
      <c r="P61" s="141"/>
    </row>
    <row r="62" spans="3:16" s="138" customFormat="1" ht="15" x14ac:dyDescent="0.25">
      <c r="C62" s="143" t="s">
        <v>40</v>
      </c>
      <c r="D62" s="169" t="s">
        <v>123</v>
      </c>
      <c r="E62" s="170" t="s">
        <v>42</v>
      </c>
      <c r="F62" s="171">
        <v>1461</v>
      </c>
      <c r="G62" s="159">
        <f>SUM(H62:K62)</f>
        <v>3.6706843033509697</v>
      </c>
      <c r="H62" s="161">
        <f>H25/6804*12</f>
        <v>0</v>
      </c>
      <c r="I62" s="184">
        <f>I25/6804*2</f>
        <v>3.6706843033509697</v>
      </c>
      <c r="J62" s="161">
        <f>J25/6804*12</f>
        <v>0</v>
      </c>
      <c r="K62" s="161">
        <f>K25/6804*12</f>
        <v>0</v>
      </c>
      <c r="L62" s="139"/>
      <c r="M62" s="144" t="s">
        <v>43</v>
      </c>
      <c r="N62" s="145" t="s">
        <v>44</v>
      </c>
      <c r="O62" s="145" t="s">
        <v>45</v>
      </c>
    </row>
    <row r="63" spans="3:16" s="138" customFormat="1" ht="12.75" x14ac:dyDescent="0.2">
      <c r="C63" s="139"/>
      <c r="D63" s="166"/>
      <c r="E63" s="167" t="s">
        <v>31</v>
      </c>
      <c r="F63" s="168"/>
      <c r="G63" s="168"/>
      <c r="H63" s="168"/>
      <c r="I63" s="168"/>
      <c r="J63" s="168"/>
      <c r="K63" s="168"/>
      <c r="L63" s="139"/>
      <c r="M63" s="140"/>
      <c r="P63" s="141"/>
    </row>
    <row r="64" spans="3:16" s="138" customFormat="1" ht="12.75" x14ac:dyDescent="0.2">
      <c r="C64" s="139"/>
      <c r="D64" s="156" t="s">
        <v>124</v>
      </c>
      <c r="E64" s="157" t="s">
        <v>47</v>
      </c>
      <c r="F64" s="158" t="s">
        <v>125</v>
      </c>
      <c r="G64" s="159">
        <f t="shared" si="1"/>
        <v>1.6955514725524279</v>
      </c>
      <c r="H64" s="159">
        <f>H66+H67+H68</f>
        <v>0</v>
      </c>
      <c r="I64" s="159">
        <f>I65+I67+I68</f>
        <v>0</v>
      </c>
      <c r="J64" s="159">
        <f>J65+J66+J68</f>
        <v>1.6843925718059134</v>
      </c>
      <c r="K64" s="159">
        <f>K65+K66+K67</f>
        <v>1.1158900746514525E-2</v>
      </c>
      <c r="L64" s="139"/>
      <c r="M64" s="140"/>
      <c r="P64" s="141">
        <v>340</v>
      </c>
    </row>
    <row r="65" spans="3:28" s="138" customFormat="1" ht="12.75" x14ac:dyDescent="0.2">
      <c r="C65" s="139"/>
      <c r="D65" s="156" t="s">
        <v>126</v>
      </c>
      <c r="E65" s="160" t="s">
        <v>18</v>
      </c>
      <c r="F65" s="158" t="s">
        <v>127</v>
      </c>
      <c r="G65" s="159">
        <f t="shared" si="1"/>
        <v>0</v>
      </c>
      <c r="H65" s="165"/>
      <c r="I65" s="161">
        <f t="shared" ref="H65:K69" si="2">I28/6804*12</f>
        <v>0</v>
      </c>
      <c r="J65" s="161">
        <f t="shared" si="2"/>
        <v>0</v>
      </c>
      <c r="K65" s="161">
        <f t="shared" si="2"/>
        <v>0</v>
      </c>
      <c r="L65" s="139"/>
      <c r="M65" s="140"/>
      <c r="P65" s="141">
        <v>350</v>
      </c>
    </row>
    <row r="66" spans="3:28" s="138" customFormat="1" ht="12.75" x14ac:dyDescent="0.2">
      <c r="C66" s="139"/>
      <c r="D66" s="156" t="s">
        <v>128</v>
      </c>
      <c r="E66" s="160" t="s">
        <v>19</v>
      </c>
      <c r="F66" s="158" t="s">
        <v>129</v>
      </c>
      <c r="G66" s="159">
        <f t="shared" si="1"/>
        <v>1.6843925718059134</v>
      </c>
      <c r="H66" s="161">
        <f t="shared" si="2"/>
        <v>0</v>
      </c>
      <c r="I66" s="159"/>
      <c r="J66" s="161">
        <f>J29/6804</f>
        <v>1.6843925718059134</v>
      </c>
      <c r="K66" s="161">
        <f t="shared" si="2"/>
        <v>0</v>
      </c>
      <c r="L66" s="139"/>
      <c r="M66" s="140"/>
      <c r="P66" s="141">
        <v>360</v>
      </c>
    </row>
    <row r="67" spans="3:28" s="138" customFormat="1" ht="12.75" x14ac:dyDescent="0.2">
      <c r="C67" s="139"/>
      <c r="D67" s="156" t="s">
        <v>130</v>
      </c>
      <c r="E67" s="160" t="s">
        <v>20</v>
      </c>
      <c r="F67" s="158" t="s">
        <v>131</v>
      </c>
      <c r="G67" s="159">
        <f t="shared" si="1"/>
        <v>1.1158900746514525E-2</v>
      </c>
      <c r="H67" s="161">
        <f t="shared" si="2"/>
        <v>0</v>
      </c>
      <c r="I67" s="161">
        <f t="shared" si="2"/>
        <v>0</v>
      </c>
      <c r="J67" s="165"/>
      <c r="K67" s="161">
        <f>K30/6804</f>
        <v>1.1158900746514525E-2</v>
      </c>
      <c r="L67" s="139"/>
      <c r="M67" s="140"/>
      <c r="P67" s="141">
        <v>370</v>
      </c>
    </row>
    <row r="68" spans="3:28" s="138" customFormat="1" ht="12.75" x14ac:dyDescent="0.2">
      <c r="C68" s="139"/>
      <c r="D68" s="156" t="s">
        <v>132</v>
      </c>
      <c r="E68" s="160" t="s">
        <v>56</v>
      </c>
      <c r="F68" s="158" t="s">
        <v>133</v>
      </c>
      <c r="G68" s="159">
        <f t="shared" si="1"/>
        <v>0</v>
      </c>
      <c r="H68" s="161">
        <f t="shared" si="2"/>
        <v>0</v>
      </c>
      <c r="I68" s="161">
        <f t="shared" si="2"/>
        <v>0</v>
      </c>
      <c r="J68" s="161">
        <f t="shared" si="2"/>
        <v>0</v>
      </c>
      <c r="K68" s="165"/>
      <c r="L68" s="139"/>
      <c r="M68" s="140"/>
      <c r="P68" s="141">
        <v>380</v>
      </c>
    </row>
    <row r="69" spans="3:28" s="138" customFormat="1" ht="12.75" x14ac:dyDescent="0.2">
      <c r="C69" s="139"/>
      <c r="D69" s="156" t="s">
        <v>134</v>
      </c>
      <c r="E69" s="172" t="s">
        <v>59</v>
      </c>
      <c r="F69" s="158" t="s">
        <v>135</v>
      </c>
      <c r="G69" s="159">
        <f t="shared" si="1"/>
        <v>0</v>
      </c>
      <c r="H69" s="161">
        <f>H32/6804*12</f>
        <v>0</v>
      </c>
      <c r="I69" s="161">
        <f t="shared" si="2"/>
        <v>0</v>
      </c>
      <c r="J69" s="161">
        <f t="shared" si="2"/>
        <v>0</v>
      </c>
      <c r="K69" s="161">
        <f t="shared" si="2"/>
        <v>0</v>
      </c>
      <c r="L69" s="139"/>
      <c r="M69" s="140"/>
      <c r="P69" s="141"/>
    </row>
    <row r="70" spans="3:28" s="138" customFormat="1" ht="12.75" x14ac:dyDescent="0.2">
      <c r="C70" s="139"/>
      <c r="D70" s="156" t="s">
        <v>136</v>
      </c>
      <c r="E70" s="157" t="s">
        <v>62</v>
      </c>
      <c r="F70" s="173" t="s">
        <v>137</v>
      </c>
      <c r="G70" s="159">
        <f t="shared" si="1"/>
        <v>1.6820720164609055</v>
      </c>
      <c r="H70" s="159">
        <f>H71+H73+H76+H79</f>
        <v>0</v>
      </c>
      <c r="I70" s="159">
        <f>I71+I73+I76+I79</f>
        <v>0.13821164021164023</v>
      </c>
      <c r="J70" s="159">
        <f>J71+J73+J76+J79</f>
        <v>1.5187867430922988</v>
      </c>
      <c r="K70" s="159">
        <f>K71+K73+K76+K79</f>
        <v>2.507363315696649E-2</v>
      </c>
      <c r="L70" s="139"/>
      <c r="M70" s="140"/>
      <c r="P70" s="141">
        <v>390</v>
      </c>
    </row>
    <row r="71" spans="3:28" s="138" customFormat="1" ht="22.5" x14ac:dyDescent="0.2">
      <c r="C71" s="139"/>
      <c r="D71" s="156" t="s">
        <v>138</v>
      </c>
      <c r="E71" s="160" t="s">
        <v>65</v>
      </c>
      <c r="F71" s="158" t="s">
        <v>139</v>
      </c>
      <c r="G71" s="159">
        <f t="shared" si="1"/>
        <v>1.6820720164609055</v>
      </c>
      <c r="H71" s="161">
        <f>H34/6804</f>
        <v>0</v>
      </c>
      <c r="I71" s="161">
        <f t="shared" ref="I71:K71" si="3">I34/6804</f>
        <v>0.13821164021164023</v>
      </c>
      <c r="J71" s="161">
        <f t="shared" si="3"/>
        <v>1.5187867430922988</v>
      </c>
      <c r="K71" s="161">
        <f t="shared" si="3"/>
        <v>2.507363315696649E-2</v>
      </c>
      <c r="L71" s="139"/>
      <c r="M71" s="140"/>
      <c r="P71" s="141"/>
    </row>
    <row r="72" spans="3:28" s="138" customFormat="1" ht="12.75" x14ac:dyDescent="0.2">
      <c r="C72" s="139"/>
      <c r="D72" s="156" t="s">
        <v>140</v>
      </c>
      <c r="E72" s="174" t="s">
        <v>68</v>
      </c>
      <c r="F72" s="158" t="s">
        <v>141</v>
      </c>
      <c r="G72" s="159">
        <f t="shared" si="1"/>
        <v>0</v>
      </c>
      <c r="H72" s="161">
        <f t="shared" ref="H72:K72" si="4">H35/6804</f>
        <v>0</v>
      </c>
      <c r="I72" s="161">
        <f t="shared" si="4"/>
        <v>0</v>
      </c>
      <c r="J72" s="161">
        <f t="shared" si="4"/>
        <v>0</v>
      </c>
      <c r="K72" s="161">
        <f t="shared" si="4"/>
        <v>0</v>
      </c>
      <c r="L72" s="139"/>
      <c r="M72" s="140"/>
      <c r="P72" s="141"/>
    </row>
    <row r="73" spans="3:28" s="138" customFormat="1" ht="25.5" x14ac:dyDescent="0.2">
      <c r="C73" s="139"/>
      <c r="D73" s="156" t="s">
        <v>142</v>
      </c>
      <c r="E73" s="160" t="s">
        <v>71</v>
      </c>
      <c r="F73" s="158" t="s">
        <v>143</v>
      </c>
      <c r="G73" s="159">
        <f t="shared" si="1"/>
        <v>0</v>
      </c>
      <c r="H73" s="161">
        <f t="shared" ref="H73:K73" si="5">H36/6804</f>
        <v>0</v>
      </c>
      <c r="I73" s="161">
        <f t="shared" si="5"/>
        <v>0</v>
      </c>
      <c r="J73" s="161">
        <f t="shared" si="5"/>
        <v>0</v>
      </c>
      <c r="K73" s="161">
        <f t="shared" si="5"/>
        <v>0</v>
      </c>
      <c r="L73" s="139"/>
      <c r="M73" s="140"/>
      <c r="P73" s="141"/>
      <c r="AB73" s="146" t="s">
        <v>356</v>
      </c>
    </row>
    <row r="74" spans="3:28" s="138" customFormat="1" ht="12.75" x14ac:dyDescent="0.2">
      <c r="C74" s="139"/>
      <c r="D74" s="156" t="s">
        <v>144</v>
      </c>
      <c r="E74" s="174" t="s">
        <v>74</v>
      </c>
      <c r="F74" s="158" t="s">
        <v>145</v>
      </c>
      <c r="G74" s="159">
        <f t="shared" si="1"/>
        <v>0</v>
      </c>
      <c r="H74" s="161">
        <f t="shared" ref="H74:K74" si="6">H37/6804</f>
        <v>0</v>
      </c>
      <c r="I74" s="161">
        <f t="shared" si="6"/>
        <v>0</v>
      </c>
      <c r="J74" s="161">
        <f t="shared" si="6"/>
        <v>0</v>
      </c>
      <c r="K74" s="161">
        <f t="shared" si="6"/>
        <v>0</v>
      </c>
      <c r="L74" s="139"/>
      <c r="M74" s="140"/>
      <c r="P74" s="141"/>
    </row>
    <row r="75" spans="3:28" s="138" customFormat="1" ht="12.75" x14ac:dyDescent="0.2">
      <c r="C75" s="139"/>
      <c r="D75" s="156" t="s">
        <v>146</v>
      </c>
      <c r="E75" s="175" t="s">
        <v>68</v>
      </c>
      <c r="F75" s="158" t="s">
        <v>147</v>
      </c>
      <c r="G75" s="159">
        <f t="shared" si="1"/>
        <v>0</v>
      </c>
      <c r="H75" s="161">
        <f t="shared" ref="H75:K75" si="7">H38/6804</f>
        <v>0</v>
      </c>
      <c r="I75" s="161">
        <f t="shared" si="7"/>
        <v>0</v>
      </c>
      <c r="J75" s="161">
        <f t="shared" si="7"/>
        <v>0</v>
      </c>
      <c r="K75" s="161">
        <f t="shared" si="7"/>
        <v>0</v>
      </c>
      <c r="L75" s="139"/>
      <c r="M75" s="140"/>
      <c r="P75" s="141"/>
    </row>
    <row r="76" spans="3:28" s="138" customFormat="1" ht="12.75" x14ac:dyDescent="0.2">
      <c r="C76" s="139"/>
      <c r="D76" s="156" t="s">
        <v>148</v>
      </c>
      <c r="E76" s="160" t="s">
        <v>79</v>
      </c>
      <c r="F76" s="158" t="s">
        <v>149</v>
      </c>
      <c r="G76" s="159">
        <f t="shared" si="0"/>
        <v>0</v>
      </c>
      <c r="H76" s="159">
        <f>SUM(H77:H78)</f>
        <v>0</v>
      </c>
      <c r="I76" s="159">
        <f>SUM(I77:I78)</f>
        <v>0</v>
      </c>
      <c r="J76" s="159">
        <f>SUM(J77:J78)</f>
        <v>0</v>
      </c>
      <c r="K76" s="159">
        <f>SUM(K77:K78)</f>
        <v>0</v>
      </c>
      <c r="L76" s="139"/>
      <c r="M76" s="140"/>
      <c r="P76" s="141"/>
    </row>
    <row r="77" spans="3:28" s="138" customFormat="1" ht="12.75" x14ac:dyDescent="0.2">
      <c r="C77" s="139"/>
      <c r="D77" s="162" t="s">
        <v>150</v>
      </c>
      <c r="E77" s="163"/>
      <c r="F77" s="164" t="s">
        <v>149</v>
      </c>
      <c r="G77" s="165"/>
      <c r="H77" s="165"/>
      <c r="I77" s="165"/>
      <c r="J77" s="165"/>
      <c r="K77" s="165"/>
      <c r="L77" s="139"/>
      <c r="M77" s="140"/>
      <c r="P77" s="141"/>
    </row>
    <row r="78" spans="3:28" s="138" customFormat="1" ht="12.75" x14ac:dyDescent="0.2">
      <c r="C78" s="139"/>
      <c r="D78" s="166"/>
      <c r="E78" s="167" t="s">
        <v>31</v>
      </c>
      <c r="F78" s="168"/>
      <c r="G78" s="168"/>
      <c r="H78" s="168"/>
      <c r="I78" s="168"/>
      <c r="J78" s="168"/>
      <c r="K78" s="168"/>
      <c r="L78" s="139"/>
      <c r="M78" s="140"/>
      <c r="P78" s="141"/>
    </row>
    <row r="79" spans="3:28" s="138" customFormat="1" ht="12.75" x14ac:dyDescent="0.2">
      <c r="C79" s="139"/>
      <c r="D79" s="156" t="s">
        <v>151</v>
      </c>
      <c r="E79" s="163" t="s">
        <v>83</v>
      </c>
      <c r="F79" s="158" t="s">
        <v>152</v>
      </c>
      <c r="G79" s="159">
        <f t="shared" si="0"/>
        <v>0</v>
      </c>
      <c r="H79" s="161">
        <f>H42/6804</f>
        <v>0</v>
      </c>
      <c r="I79" s="161">
        <f t="shared" ref="I79:K79" si="8">I42/6804</f>
        <v>0</v>
      </c>
      <c r="J79" s="161">
        <f t="shared" si="8"/>
        <v>0</v>
      </c>
      <c r="K79" s="161">
        <f t="shared" si="8"/>
        <v>0</v>
      </c>
      <c r="L79" s="139"/>
      <c r="M79" s="140"/>
      <c r="P79" s="141">
        <v>410</v>
      </c>
    </row>
    <row r="80" spans="3:28" s="138" customFormat="1" ht="12.75" x14ac:dyDescent="0.2">
      <c r="C80" s="139"/>
      <c r="D80" s="156" t="s">
        <v>153</v>
      </c>
      <c r="E80" s="157" t="s">
        <v>86</v>
      </c>
      <c r="F80" s="158" t="s">
        <v>154</v>
      </c>
      <c r="G80" s="159">
        <f t="shared" si="0"/>
        <v>1.6792764872496648</v>
      </c>
      <c r="H80" s="161">
        <f t="shared" ref="H80:K80" si="9">H43/6804</f>
        <v>0</v>
      </c>
      <c r="I80" s="161">
        <f t="shared" si="9"/>
        <v>1.6843925718059134</v>
      </c>
      <c r="J80" s="161">
        <f t="shared" si="9"/>
        <v>1.1158900746514525E-2</v>
      </c>
      <c r="K80" s="161">
        <f t="shared" si="9"/>
        <v>-1.6274985302763004E-2</v>
      </c>
      <c r="L80" s="139"/>
      <c r="M80" s="140"/>
      <c r="P80" s="141">
        <v>440</v>
      </c>
    </row>
    <row r="81" spans="3:16" s="138" customFormat="1" ht="12.75" x14ac:dyDescent="0.2">
      <c r="C81" s="139"/>
      <c r="D81" s="156" t="s">
        <v>155</v>
      </c>
      <c r="E81" s="157" t="s">
        <v>89</v>
      </c>
      <c r="F81" s="158" t="s">
        <v>156</v>
      </c>
      <c r="G81" s="159">
        <f t="shared" si="0"/>
        <v>0</v>
      </c>
      <c r="H81" s="161">
        <f t="shared" ref="H81:K81" si="10">H44/6804</f>
        <v>0</v>
      </c>
      <c r="I81" s="161">
        <f t="shared" si="10"/>
        <v>0</v>
      </c>
      <c r="J81" s="161">
        <f t="shared" si="10"/>
        <v>0</v>
      </c>
      <c r="K81" s="161">
        <f t="shared" si="10"/>
        <v>0</v>
      </c>
      <c r="L81" s="139"/>
      <c r="M81" s="140"/>
      <c r="P81" s="141">
        <v>450</v>
      </c>
    </row>
    <row r="82" spans="3:16" s="138" customFormat="1" ht="12.75" x14ac:dyDescent="0.2">
      <c r="C82" s="139"/>
      <c r="D82" s="156" t="s">
        <v>157</v>
      </c>
      <c r="E82" s="157" t="s">
        <v>92</v>
      </c>
      <c r="F82" s="158" t="s">
        <v>158</v>
      </c>
      <c r="G82" s="159">
        <f t="shared" si="0"/>
        <v>1.5114785420340974E-2</v>
      </c>
      <c r="H82" s="161">
        <f t="shared" ref="H82:K82" si="11">H45/6804</f>
        <v>0</v>
      </c>
      <c r="I82" s="161">
        <f t="shared" si="11"/>
        <v>0</v>
      </c>
      <c r="J82" s="161">
        <f t="shared" si="11"/>
        <v>1.5114785420340974E-2</v>
      </c>
      <c r="K82" s="161">
        <f t="shared" si="11"/>
        <v>0</v>
      </c>
      <c r="L82" s="139"/>
      <c r="M82" s="140"/>
      <c r="P82" s="141">
        <v>470</v>
      </c>
    </row>
    <row r="83" spans="3:16" s="138" customFormat="1" ht="12.75" x14ac:dyDescent="0.2">
      <c r="C83" s="139"/>
      <c r="D83" s="156" t="s">
        <v>159</v>
      </c>
      <c r="E83" s="157" t="s">
        <v>95</v>
      </c>
      <c r="F83" s="158" t="s">
        <v>160</v>
      </c>
      <c r="G83" s="159">
        <f t="shared" si="0"/>
        <v>0.15443033509700174</v>
      </c>
      <c r="H83" s="161">
        <f t="shared" ref="H83:K83" si="12">H46/6804</f>
        <v>0</v>
      </c>
      <c r="I83" s="161">
        <f t="shared" si="12"/>
        <v>1.2737939657931692E-2</v>
      </c>
      <c r="J83" s="161">
        <f t="shared" si="12"/>
        <v>0.13933214254675902</v>
      </c>
      <c r="K83" s="161">
        <f t="shared" si="12"/>
        <v>2.3602528923110373E-3</v>
      </c>
      <c r="L83" s="139"/>
      <c r="M83" s="140"/>
      <c r="P83" s="141">
        <v>480</v>
      </c>
    </row>
    <row r="84" spans="3:16" s="138" customFormat="1" ht="12.75" x14ac:dyDescent="0.2">
      <c r="C84" s="139"/>
      <c r="D84" s="156" t="s">
        <v>161</v>
      </c>
      <c r="E84" s="160" t="s">
        <v>162</v>
      </c>
      <c r="F84" s="158" t="s">
        <v>163</v>
      </c>
      <c r="G84" s="159">
        <f t="shared" si="0"/>
        <v>1.6294468016906369E-3</v>
      </c>
      <c r="H84" s="161">
        <f t="shared" ref="H84:K84" si="13">H47/6804</f>
        <v>0</v>
      </c>
      <c r="I84" s="161">
        <f t="shared" si="13"/>
        <v>0</v>
      </c>
      <c r="J84" s="161">
        <f t="shared" si="13"/>
        <v>1.6294468016906369E-3</v>
      </c>
      <c r="K84" s="161">
        <f t="shared" si="13"/>
        <v>0</v>
      </c>
      <c r="L84" s="139"/>
      <c r="M84" s="140"/>
      <c r="P84" s="141">
        <v>490</v>
      </c>
    </row>
    <row r="85" spans="3:16" s="138" customFormat="1" ht="22.5" x14ac:dyDescent="0.2">
      <c r="C85" s="139"/>
      <c r="D85" s="156" t="s">
        <v>164</v>
      </c>
      <c r="E85" s="157" t="s">
        <v>101</v>
      </c>
      <c r="F85" s="158" t="s">
        <v>165</v>
      </c>
      <c r="G85" s="159">
        <f t="shared" si="0"/>
        <v>0.14269693175010068</v>
      </c>
      <c r="H85" s="161">
        <f t="shared" ref="H85:K85" si="14">H48/6804</f>
        <v>0</v>
      </c>
      <c r="I85" s="161">
        <f t="shared" si="14"/>
        <v>1.1725049104524047E-2</v>
      </c>
      <c r="J85" s="161">
        <f t="shared" si="14"/>
        <v>0.12884478553896481</v>
      </c>
      <c r="K85" s="161">
        <f t="shared" si="14"/>
        <v>2.1270971066118241E-3</v>
      </c>
      <c r="L85" s="139"/>
      <c r="M85" s="140"/>
      <c r="P85" s="141"/>
    </row>
    <row r="86" spans="3:16" s="138" customFormat="1" ht="33.75" x14ac:dyDescent="0.2">
      <c r="C86" s="139"/>
      <c r="D86" s="156" t="s">
        <v>166</v>
      </c>
      <c r="E86" s="172" t="s">
        <v>104</v>
      </c>
      <c r="F86" s="158" t="s">
        <v>167</v>
      </c>
      <c r="G86" s="159">
        <f t="shared" si="0"/>
        <v>1.173340334690107E-2</v>
      </c>
      <c r="H86" s="159">
        <f>H83-H85</f>
        <v>0</v>
      </c>
      <c r="I86" s="159">
        <f>I83-I85</f>
        <v>1.012890553407645E-3</v>
      </c>
      <c r="J86" s="159">
        <f>J83-J85</f>
        <v>1.0487357007794212E-2</v>
      </c>
      <c r="K86" s="159">
        <f>K83-K85</f>
        <v>2.3315578569921324E-4</v>
      </c>
      <c r="L86" s="139"/>
      <c r="M86" s="140"/>
      <c r="P86" s="141"/>
    </row>
    <row r="87" spans="3:16" s="138" customFormat="1" ht="12.75" x14ac:dyDescent="0.2">
      <c r="C87" s="139"/>
      <c r="D87" s="156" t="s">
        <v>168</v>
      </c>
      <c r="E87" s="157" t="s">
        <v>107</v>
      </c>
      <c r="F87" s="158" t="s">
        <v>169</v>
      </c>
      <c r="G87" s="159">
        <f t="shared" si="0"/>
        <v>1.8353421516754844</v>
      </c>
      <c r="H87" s="159">
        <f>(H52+H64+H69)-(H70+H80+H81+H82+H83)</f>
        <v>0</v>
      </c>
      <c r="I87" s="159">
        <f>(I52+I64+I69)-(I70+I80+I81+I82+I83)</f>
        <v>1.8353421516754844</v>
      </c>
      <c r="J87" s="159">
        <f>(J52+J64+J69)-(J70+J80+J81+J82+J83)</f>
        <v>0</v>
      </c>
      <c r="K87" s="159">
        <f>(K52+K64+K69)-(K70+K80+K81+K82+K83)</f>
        <v>0</v>
      </c>
      <c r="L87" s="139"/>
      <c r="M87" s="140"/>
      <c r="P87" s="141">
        <v>500</v>
      </c>
    </row>
    <row r="88" spans="3:16" s="138" customFormat="1" ht="12.75" x14ac:dyDescent="0.2">
      <c r="C88" s="139"/>
      <c r="D88" s="191" t="s">
        <v>170</v>
      </c>
      <c r="E88" s="191"/>
      <c r="F88" s="191"/>
      <c r="G88" s="191"/>
      <c r="H88" s="191"/>
      <c r="I88" s="191"/>
      <c r="J88" s="191"/>
      <c r="K88" s="191"/>
      <c r="L88" s="139"/>
      <c r="M88" s="140"/>
      <c r="P88" s="142"/>
    </row>
    <row r="89" spans="3:16" s="138" customFormat="1" ht="12.75" x14ac:dyDescent="0.2">
      <c r="C89" s="139"/>
      <c r="D89" s="156" t="s">
        <v>171</v>
      </c>
      <c r="E89" s="157" t="s">
        <v>172</v>
      </c>
      <c r="F89" s="158" t="s">
        <v>173</v>
      </c>
      <c r="G89" s="159">
        <f t="shared" si="0"/>
        <v>0</v>
      </c>
      <c r="H89" s="161"/>
      <c r="I89" s="161"/>
      <c r="J89" s="161"/>
      <c r="K89" s="161"/>
      <c r="L89" s="139"/>
      <c r="M89" s="140"/>
      <c r="P89" s="141">
        <v>600</v>
      </c>
    </row>
    <row r="90" spans="3:16" s="138" customFormat="1" ht="12.75" x14ac:dyDescent="0.2">
      <c r="C90" s="139"/>
      <c r="D90" s="156" t="s">
        <v>174</v>
      </c>
      <c r="E90" s="157" t="s">
        <v>175</v>
      </c>
      <c r="F90" s="158" t="s">
        <v>176</v>
      </c>
      <c r="G90" s="159">
        <f t="shared" si="0"/>
        <v>0</v>
      </c>
      <c r="H90" s="161"/>
      <c r="I90" s="161"/>
      <c r="J90" s="161"/>
      <c r="K90" s="161"/>
      <c r="L90" s="139"/>
      <c r="M90" s="140"/>
      <c r="P90" s="141">
        <v>610</v>
      </c>
    </row>
    <row r="91" spans="3:16" s="138" customFormat="1" ht="12.75" x14ac:dyDescent="0.2">
      <c r="C91" s="139"/>
      <c r="D91" s="156" t="s">
        <v>177</v>
      </c>
      <c r="E91" s="157" t="s">
        <v>178</v>
      </c>
      <c r="F91" s="158" t="s">
        <v>179</v>
      </c>
      <c r="G91" s="159">
        <f t="shared" si="0"/>
        <v>0</v>
      </c>
      <c r="H91" s="161"/>
      <c r="I91" s="161"/>
      <c r="J91" s="161"/>
      <c r="K91" s="161"/>
      <c r="L91" s="139"/>
      <c r="M91" s="140"/>
      <c r="P91" s="141">
        <v>620</v>
      </c>
    </row>
    <row r="92" spans="3:16" s="138" customFormat="1" ht="12.75" x14ac:dyDescent="0.2">
      <c r="C92" s="139"/>
      <c r="D92" s="191" t="s">
        <v>180</v>
      </c>
      <c r="E92" s="191"/>
      <c r="F92" s="191"/>
      <c r="G92" s="191"/>
      <c r="H92" s="191"/>
      <c r="I92" s="191"/>
      <c r="J92" s="191"/>
      <c r="K92" s="191"/>
      <c r="L92" s="139"/>
      <c r="M92" s="140"/>
      <c r="P92" s="142"/>
    </row>
    <row r="93" spans="3:16" s="138" customFormat="1" ht="12.75" x14ac:dyDescent="0.2">
      <c r="C93" s="139"/>
      <c r="D93" s="156" t="s">
        <v>181</v>
      </c>
      <c r="E93" s="157" t="s">
        <v>182</v>
      </c>
      <c r="F93" s="158" t="s">
        <v>183</v>
      </c>
      <c r="G93" s="159">
        <f t="shared" si="0"/>
        <v>11444.818000000001</v>
      </c>
      <c r="H93" s="159">
        <f>SUM(H94:H95)</f>
        <v>0</v>
      </c>
      <c r="I93" s="159">
        <f>SUM(I94:I95)</f>
        <v>940.39200000000005</v>
      </c>
      <c r="J93" s="159">
        <f>SUM(J94:J95)</f>
        <v>10333.825000000001</v>
      </c>
      <c r="K93" s="159">
        <f>SUM(K94:K95)</f>
        <v>170.601</v>
      </c>
      <c r="L93" s="139"/>
      <c r="M93" s="140"/>
      <c r="P93" s="141">
        <v>700</v>
      </c>
    </row>
    <row r="94" spans="3:16" ht="12.75" x14ac:dyDescent="0.2">
      <c r="C94" s="66"/>
      <c r="D94" s="176" t="s">
        <v>184</v>
      </c>
      <c r="E94" s="160" t="s">
        <v>185</v>
      </c>
      <c r="F94" s="158" t="s">
        <v>186</v>
      </c>
      <c r="G94" s="159">
        <f t="shared" si="0"/>
        <v>11444.818000000001</v>
      </c>
      <c r="H94" s="177">
        <f>H34</f>
        <v>0</v>
      </c>
      <c r="I94" s="177">
        <f>I34</f>
        <v>940.39200000000005</v>
      </c>
      <c r="J94" s="177">
        <f>J34</f>
        <v>10333.825000000001</v>
      </c>
      <c r="K94" s="177">
        <f>K34</f>
        <v>170.601</v>
      </c>
      <c r="L94" s="66"/>
      <c r="M94" s="140"/>
      <c r="P94" s="141">
        <v>710</v>
      </c>
    </row>
    <row r="95" spans="3:16" ht="12.75" x14ac:dyDescent="0.2">
      <c r="C95" s="66"/>
      <c r="D95" s="176" t="s">
        <v>187</v>
      </c>
      <c r="E95" s="160" t="s">
        <v>188</v>
      </c>
      <c r="F95" s="158" t="s">
        <v>189</v>
      </c>
      <c r="G95" s="159">
        <f t="shared" si="0"/>
        <v>0</v>
      </c>
      <c r="H95" s="178">
        <f>H98</f>
        <v>0</v>
      </c>
      <c r="I95" s="178">
        <f>I98</f>
        <v>0</v>
      </c>
      <c r="J95" s="178">
        <f>J98</f>
        <v>0</v>
      </c>
      <c r="K95" s="178">
        <f>K98</f>
        <v>0</v>
      </c>
      <c r="L95" s="66"/>
      <c r="M95" s="140"/>
      <c r="P95" s="141">
        <v>720</v>
      </c>
    </row>
    <row r="96" spans="3:16" ht="12.75" x14ac:dyDescent="0.2">
      <c r="C96" s="66"/>
      <c r="D96" s="176" t="s">
        <v>190</v>
      </c>
      <c r="E96" s="174" t="s">
        <v>191</v>
      </c>
      <c r="F96" s="158" t="s">
        <v>192</v>
      </c>
      <c r="G96" s="159">
        <f t="shared" si="0"/>
        <v>0</v>
      </c>
      <c r="H96" s="177"/>
      <c r="I96" s="177"/>
      <c r="J96" s="177"/>
      <c r="K96" s="177"/>
      <c r="L96" s="66"/>
      <c r="M96" s="140"/>
      <c r="P96" s="141">
        <v>730</v>
      </c>
    </row>
    <row r="97" spans="3:16" ht="12.75" x14ac:dyDescent="0.2">
      <c r="C97" s="66"/>
      <c r="D97" s="176" t="s">
        <v>193</v>
      </c>
      <c r="E97" s="175" t="s">
        <v>194</v>
      </c>
      <c r="F97" s="158" t="s">
        <v>195</v>
      </c>
      <c r="G97" s="159">
        <f t="shared" si="0"/>
        <v>0</v>
      </c>
      <c r="H97" s="177"/>
      <c r="I97" s="177"/>
      <c r="J97" s="177"/>
      <c r="K97" s="177"/>
      <c r="L97" s="66"/>
      <c r="M97" s="140"/>
      <c r="P97" s="141"/>
    </row>
    <row r="98" spans="3:16" ht="12.75" x14ac:dyDescent="0.2">
      <c r="C98" s="66"/>
      <c r="D98" s="176" t="s">
        <v>196</v>
      </c>
      <c r="E98" s="174" t="s">
        <v>197</v>
      </c>
      <c r="F98" s="158" t="s">
        <v>198</v>
      </c>
      <c r="G98" s="159">
        <f t="shared" si="0"/>
        <v>0</v>
      </c>
      <c r="H98" s="177"/>
      <c r="I98" s="177"/>
      <c r="J98" s="177"/>
      <c r="K98" s="177"/>
      <c r="L98" s="66"/>
      <c r="M98" s="140"/>
      <c r="P98" s="141">
        <v>740</v>
      </c>
    </row>
    <row r="99" spans="3:16" ht="12.75" x14ac:dyDescent="0.2">
      <c r="C99" s="66"/>
      <c r="D99" s="176" t="s">
        <v>199</v>
      </c>
      <c r="E99" s="157" t="s">
        <v>200</v>
      </c>
      <c r="F99" s="158" t="s">
        <v>201</v>
      </c>
      <c r="G99" s="159">
        <f t="shared" si="0"/>
        <v>0</v>
      </c>
      <c r="H99" s="178">
        <f>H100+H116</f>
        <v>0</v>
      </c>
      <c r="I99" s="178">
        <f>I100+I116</f>
        <v>0</v>
      </c>
      <c r="J99" s="178">
        <f>J100+J116</f>
        <v>0</v>
      </c>
      <c r="K99" s="178">
        <f>K100+K116</f>
        <v>0</v>
      </c>
      <c r="L99" s="66"/>
      <c r="M99" s="140"/>
      <c r="P99" s="141">
        <v>750</v>
      </c>
    </row>
    <row r="100" spans="3:16" ht="12.75" x14ac:dyDescent="0.2">
      <c r="C100" s="66"/>
      <c r="D100" s="176" t="s">
        <v>202</v>
      </c>
      <c r="E100" s="160" t="s">
        <v>203</v>
      </c>
      <c r="F100" s="158" t="s">
        <v>204</v>
      </c>
      <c r="G100" s="159">
        <f t="shared" si="0"/>
        <v>0</v>
      </c>
      <c r="H100" s="178">
        <f>H101+H102</f>
        <v>0</v>
      </c>
      <c r="I100" s="178">
        <f>I101+I102</f>
        <v>0</v>
      </c>
      <c r="J100" s="178">
        <f>J101+J102</f>
        <v>0</v>
      </c>
      <c r="K100" s="178">
        <f>K101+K102</f>
        <v>0</v>
      </c>
      <c r="L100" s="66"/>
      <c r="M100" s="140"/>
      <c r="P100" s="141">
        <v>760</v>
      </c>
    </row>
    <row r="101" spans="3:16" ht="12.75" x14ac:dyDescent="0.2">
      <c r="C101" s="66"/>
      <c r="D101" s="176" t="s">
        <v>205</v>
      </c>
      <c r="E101" s="174" t="s">
        <v>206</v>
      </c>
      <c r="F101" s="158" t="s">
        <v>207</v>
      </c>
      <c r="G101" s="159">
        <f t="shared" si="0"/>
        <v>0</v>
      </c>
      <c r="H101" s="177"/>
      <c r="I101" s="177"/>
      <c r="J101" s="177"/>
      <c r="K101" s="177"/>
      <c r="L101" s="66"/>
      <c r="M101" s="140"/>
      <c r="P101" s="141"/>
    </row>
    <row r="102" spans="3:16" ht="12.75" x14ac:dyDescent="0.2">
      <c r="C102" s="66"/>
      <c r="D102" s="176" t="s">
        <v>208</v>
      </c>
      <c r="E102" s="174" t="s">
        <v>209</v>
      </c>
      <c r="F102" s="158" t="s">
        <v>210</v>
      </c>
      <c r="G102" s="159">
        <f t="shared" si="0"/>
        <v>0</v>
      </c>
      <c r="H102" s="178">
        <f>H103+H106+H109+H112+H113+H114+H115</f>
        <v>0</v>
      </c>
      <c r="I102" s="178">
        <f>I103+I106+I109+I112+I113+I114+I115</f>
        <v>0</v>
      </c>
      <c r="J102" s="178">
        <f>J103+J106+J109+J112+J113+J114+J115</f>
        <v>0</v>
      </c>
      <c r="K102" s="178">
        <f>K103+K106+K109+K112+K113+K114+K115</f>
        <v>0</v>
      </c>
      <c r="L102" s="66"/>
      <c r="M102" s="140"/>
      <c r="P102" s="141"/>
    </row>
    <row r="103" spans="3:16" ht="45" x14ac:dyDescent="0.2">
      <c r="C103" s="66"/>
      <c r="D103" s="176" t="s">
        <v>211</v>
      </c>
      <c r="E103" s="175" t="s">
        <v>212</v>
      </c>
      <c r="F103" s="158" t="s">
        <v>213</v>
      </c>
      <c r="G103" s="159">
        <f t="shared" si="0"/>
        <v>0</v>
      </c>
      <c r="H103" s="179">
        <f>H104+H105</f>
        <v>0</v>
      </c>
      <c r="I103" s="179">
        <f>I104+I105</f>
        <v>0</v>
      </c>
      <c r="J103" s="179">
        <f>J104+J105</f>
        <v>0</v>
      </c>
      <c r="K103" s="179">
        <f>K104+K105</f>
        <v>0</v>
      </c>
      <c r="L103" s="66"/>
      <c r="M103" s="140"/>
      <c r="P103" s="141"/>
    </row>
    <row r="104" spans="3:16" ht="12.75" x14ac:dyDescent="0.2">
      <c r="C104" s="66"/>
      <c r="D104" s="176" t="s">
        <v>214</v>
      </c>
      <c r="E104" s="180" t="s">
        <v>215</v>
      </c>
      <c r="F104" s="158" t="s">
        <v>216</v>
      </c>
      <c r="G104" s="159">
        <f t="shared" si="0"/>
        <v>0</v>
      </c>
      <c r="H104" s="177"/>
      <c r="I104" s="177"/>
      <c r="J104" s="177"/>
      <c r="K104" s="177"/>
      <c r="L104" s="66"/>
      <c r="M104" s="140"/>
      <c r="P104" s="141"/>
    </row>
    <row r="105" spans="3:16" ht="12.75" x14ac:dyDescent="0.2">
      <c r="C105" s="66"/>
      <c r="D105" s="176" t="s">
        <v>217</v>
      </c>
      <c r="E105" s="180" t="s">
        <v>218</v>
      </c>
      <c r="F105" s="158" t="s">
        <v>219</v>
      </c>
      <c r="G105" s="159">
        <f t="shared" si="0"/>
        <v>0</v>
      </c>
      <c r="H105" s="177"/>
      <c r="I105" s="177"/>
      <c r="J105" s="177"/>
      <c r="K105" s="177"/>
      <c r="L105" s="66"/>
      <c r="M105" s="140"/>
      <c r="P105" s="141"/>
    </row>
    <row r="106" spans="3:16" ht="45" x14ac:dyDescent="0.2">
      <c r="C106" s="66"/>
      <c r="D106" s="176" t="s">
        <v>220</v>
      </c>
      <c r="E106" s="175" t="s">
        <v>221</v>
      </c>
      <c r="F106" s="158" t="s">
        <v>222</v>
      </c>
      <c r="G106" s="159">
        <f t="shared" si="0"/>
        <v>0</v>
      </c>
      <c r="H106" s="179">
        <f>H107+H108</f>
        <v>0</v>
      </c>
      <c r="I106" s="179">
        <f>I107+I108</f>
        <v>0</v>
      </c>
      <c r="J106" s="179">
        <f>J107+J108</f>
        <v>0</v>
      </c>
      <c r="K106" s="179">
        <f>K107+K108</f>
        <v>0</v>
      </c>
      <c r="L106" s="66"/>
      <c r="M106" s="140"/>
      <c r="P106" s="141"/>
    </row>
    <row r="107" spans="3:16" ht="12.75" x14ac:dyDescent="0.2">
      <c r="C107" s="66"/>
      <c r="D107" s="176" t="s">
        <v>223</v>
      </c>
      <c r="E107" s="180" t="s">
        <v>215</v>
      </c>
      <c r="F107" s="158" t="s">
        <v>224</v>
      </c>
      <c r="G107" s="159">
        <f t="shared" si="0"/>
        <v>0</v>
      </c>
      <c r="H107" s="177"/>
      <c r="I107" s="177"/>
      <c r="J107" s="177"/>
      <c r="K107" s="177"/>
      <c r="L107" s="66"/>
      <c r="M107" s="140"/>
      <c r="P107" s="141"/>
    </row>
    <row r="108" spans="3:16" ht="12.75" x14ac:dyDescent="0.2">
      <c r="C108" s="66"/>
      <c r="D108" s="176" t="s">
        <v>225</v>
      </c>
      <c r="E108" s="180" t="s">
        <v>218</v>
      </c>
      <c r="F108" s="158" t="s">
        <v>226</v>
      </c>
      <c r="G108" s="159">
        <f t="shared" si="0"/>
        <v>0</v>
      </c>
      <c r="H108" s="177"/>
      <c r="I108" s="177"/>
      <c r="J108" s="177"/>
      <c r="K108" s="177"/>
      <c r="L108" s="66"/>
      <c r="M108" s="140"/>
      <c r="P108" s="141"/>
    </row>
    <row r="109" spans="3:16" ht="22.5" x14ac:dyDescent="0.2">
      <c r="C109" s="66"/>
      <c r="D109" s="176" t="s">
        <v>227</v>
      </c>
      <c r="E109" s="175" t="s">
        <v>228</v>
      </c>
      <c r="F109" s="158" t="s">
        <v>229</v>
      </c>
      <c r="G109" s="159">
        <f t="shared" si="0"/>
        <v>0</v>
      </c>
      <c r="H109" s="179">
        <f>H110+H111</f>
        <v>0</v>
      </c>
      <c r="I109" s="179">
        <f>I110+I111</f>
        <v>0</v>
      </c>
      <c r="J109" s="179">
        <f>J110+J111</f>
        <v>0</v>
      </c>
      <c r="K109" s="179">
        <f>K110+K111</f>
        <v>0</v>
      </c>
      <c r="L109" s="66"/>
      <c r="M109" s="140"/>
      <c r="P109" s="141"/>
    </row>
    <row r="110" spans="3:16" ht="12.75" x14ac:dyDescent="0.2">
      <c r="C110" s="66"/>
      <c r="D110" s="176" t="s">
        <v>230</v>
      </c>
      <c r="E110" s="180" t="s">
        <v>215</v>
      </c>
      <c r="F110" s="158" t="s">
        <v>231</v>
      </c>
      <c r="G110" s="159">
        <f t="shared" si="0"/>
        <v>0</v>
      </c>
      <c r="H110" s="177"/>
      <c r="I110" s="177"/>
      <c r="J110" s="177"/>
      <c r="K110" s="177"/>
      <c r="L110" s="66"/>
      <c r="M110" s="140"/>
      <c r="P110" s="141"/>
    </row>
    <row r="111" spans="3:16" ht="12.75" x14ac:dyDescent="0.2">
      <c r="C111" s="66"/>
      <c r="D111" s="176" t="s">
        <v>232</v>
      </c>
      <c r="E111" s="180" t="s">
        <v>218</v>
      </c>
      <c r="F111" s="158" t="s">
        <v>233</v>
      </c>
      <c r="G111" s="159">
        <f t="shared" si="0"/>
        <v>0</v>
      </c>
      <c r="H111" s="177"/>
      <c r="I111" s="177"/>
      <c r="J111" s="177"/>
      <c r="K111" s="177"/>
      <c r="L111" s="66"/>
      <c r="M111" s="140"/>
      <c r="P111" s="141"/>
    </row>
    <row r="112" spans="3:16" ht="22.5" x14ac:dyDescent="0.2">
      <c r="C112" s="66"/>
      <c r="D112" s="176" t="s">
        <v>234</v>
      </c>
      <c r="E112" s="175" t="s">
        <v>235</v>
      </c>
      <c r="F112" s="158" t="s">
        <v>236</v>
      </c>
      <c r="G112" s="159">
        <f t="shared" si="0"/>
        <v>0</v>
      </c>
      <c r="H112" s="177"/>
      <c r="I112" s="177"/>
      <c r="J112" s="177"/>
      <c r="K112" s="177"/>
      <c r="L112" s="66"/>
      <c r="M112" s="140"/>
      <c r="P112" s="141"/>
    </row>
    <row r="113" spans="3:16" ht="12.75" x14ac:dyDescent="0.2">
      <c r="C113" s="66"/>
      <c r="D113" s="176" t="s">
        <v>237</v>
      </c>
      <c r="E113" s="175" t="s">
        <v>238</v>
      </c>
      <c r="F113" s="158" t="s">
        <v>239</v>
      </c>
      <c r="G113" s="159">
        <f t="shared" si="0"/>
        <v>0</v>
      </c>
      <c r="H113" s="177"/>
      <c r="I113" s="177"/>
      <c r="J113" s="177"/>
      <c r="K113" s="177"/>
      <c r="L113" s="66"/>
      <c r="M113" s="140"/>
      <c r="P113" s="141"/>
    </row>
    <row r="114" spans="3:16" ht="45" x14ac:dyDescent="0.2">
      <c r="C114" s="66"/>
      <c r="D114" s="176" t="s">
        <v>240</v>
      </c>
      <c r="E114" s="175" t="s">
        <v>241</v>
      </c>
      <c r="F114" s="158" t="s">
        <v>242</v>
      </c>
      <c r="G114" s="159">
        <f t="shared" si="0"/>
        <v>0</v>
      </c>
      <c r="H114" s="177"/>
      <c r="I114" s="177"/>
      <c r="J114" s="177"/>
      <c r="K114" s="177"/>
      <c r="L114" s="66"/>
      <c r="M114" s="140"/>
      <c r="P114" s="141"/>
    </row>
    <row r="115" spans="3:16" ht="22.5" x14ac:dyDescent="0.2">
      <c r="C115" s="66"/>
      <c r="D115" s="176" t="s">
        <v>243</v>
      </c>
      <c r="E115" s="175" t="s">
        <v>244</v>
      </c>
      <c r="F115" s="158" t="s">
        <v>245</v>
      </c>
      <c r="G115" s="159">
        <f t="shared" si="0"/>
        <v>0</v>
      </c>
      <c r="H115" s="177"/>
      <c r="I115" s="177"/>
      <c r="J115" s="177"/>
      <c r="K115" s="177"/>
      <c r="L115" s="66"/>
      <c r="M115" s="140"/>
      <c r="P115" s="141"/>
    </row>
    <row r="116" spans="3:16" ht="12.75" x14ac:dyDescent="0.2">
      <c r="C116" s="66"/>
      <c r="D116" s="176" t="s">
        <v>246</v>
      </c>
      <c r="E116" s="160" t="s">
        <v>247</v>
      </c>
      <c r="F116" s="158" t="s">
        <v>248</v>
      </c>
      <c r="G116" s="159">
        <f t="shared" si="0"/>
        <v>0</v>
      </c>
      <c r="H116" s="178">
        <f>H119</f>
        <v>0</v>
      </c>
      <c r="I116" s="178">
        <f>I119</f>
        <v>0</v>
      </c>
      <c r="J116" s="178">
        <f>J119</f>
        <v>0</v>
      </c>
      <c r="K116" s="178">
        <f>K119</f>
        <v>0</v>
      </c>
      <c r="L116" s="66"/>
      <c r="M116" s="140"/>
      <c r="P116" s="141">
        <v>770</v>
      </c>
    </row>
    <row r="117" spans="3:16" ht="12.75" x14ac:dyDescent="0.2">
      <c r="C117" s="66"/>
      <c r="D117" s="176" t="s">
        <v>249</v>
      </c>
      <c r="E117" s="174" t="s">
        <v>191</v>
      </c>
      <c r="F117" s="158" t="s">
        <v>250</v>
      </c>
      <c r="G117" s="159">
        <f t="shared" si="0"/>
        <v>0</v>
      </c>
      <c r="H117" s="177"/>
      <c r="I117" s="177"/>
      <c r="J117" s="177"/>
      <c r="K117" s="177"/>
      <c r="L117" s="66"/>
      <c r="M117" s="140"/>
      <c r="P117" s="141">
        <v>780</v>
      </c>
    </row>
    <row r="118" spans="3:16" ht="12.75" x14ac:dyDescent="0.2">
      <c r="C118" s="66"/>
      <c r="D118" s="176" t="s">
        <v>251</v>
      </c>
      <c r="E118" s="175" t="s">
        <v>252</v>
      </c>
      <c r="F118" s="158" t="s">
        <v>253</v>
      </c>
      <c r="G118" s="159">
        <f t="shared" si="0"/>
        <v>0</v>
      </c>
      <c r="H118" s="177"/>
      <c r="I118" s="177"/>
      <c r="J118" s="177"/>
      <c r="K118" s="177"/>
      <c r="L118" s="66"/>
      <c r="M118" s="140"/>
      <c r="P118" s="141"/>
    </row>
    <row r="119" spans="3:16" ht="12.75" x14ac:dyDescent="0.2">
      <c r="C119" s="66"/>
      <c r="D119" s="176" t="s">
        <v>254</v>
      </c>
      <c r="E119" s="174" t="s">
        <v>197</v>
      </c>
      <c r="F119" s="158" t="s">
        <v>255</v>
      </c>
      <c r="G119" s="159">
        <f t="shared" si="0"/>
        <v>0</v>
      </c>
      <c r="H119" s="177"/>
      <c r="I119" s="177"/>
      <c r="J119" s="177"/>
      <c r="K119" s="177"/>
      <c r="L119" s="66"/>
      <c r="M119" s="140"/>
      <c r="P119" s="141">
        <v>790</v>
      </c>
    </row>
    <row r="120" spans="3:16" ht="22.5" x14ac:dyDescent="0.2">
      <c r="C120" s="66"/>
      <c r="D120" s="176" t="s">
        <v>256</v>
      </c>
      <c r="E120" s="172" t="s">
        <v>257</v>
      </c>
      <c r="F120" s="158" t="s">
        <v>258</v>
      </c>
      <c r="G120" s="159">
        <f t="shared" si="0"/>
        <v>0</v>
      </c>
      <c r="H120" s="178">
        <f>SUM(H121:H122)</f>
        <v>0</v>
      </c>
      <c r="I120" s="178">
        <f>SUM(I121:I122)</f>
        <v>0</v>
      </c>
      <c r="J120" s="178">
        <f>SUM(J121:J122)</f>
        <v>0</v>
      </c>
      <c r="K120" s="178">
        <f>SUM(K121:K122)</f>
        <v>0</v>
      </c>
      <c r="L120" s="66"/>
      <c r="M120" s="140"/>
      <c r="P120" s="141"/>
    </row>
    <row r="121" spans="3:16" ht="12.75" x14ac:dyDescent="0.2">
      <c r="C121" s="66"/>
      <c r="D121" s="176" t="s">
        <v>259</v>
      </c>
      <c r="E121" s="160" t="s">
        <v>185</v>
      </c>
      <c r="F121" s="158" t="s">
        <v>260</v>
      </c>
      <c r="G121" s="159">
        <f t="shared" si="0"/>
        <v>0</v>
      </c>
      <c r="H121" s="177"/>
      <c r="I121" s="177"/>
      <c r="J121" s="177"/>
      <c r="K121" s="177"/>
      <c r="L121" s="66"/>
      <c r="M121" s="140"/>
      <c r="P121" s="141"/>
    </row>
    <row r="122" spans="3:16" ht="12.75" x14ac:dyDescent="0.2">
      <c r="C122" s="66"/>
      <c r="D122" s="176" t="s">
        <v>261</v>
      </c>
      <c r="E122" s="160" t="s">
        <v>188</v>
      </c>
      <c r="F122" s="158" t="s">
        <v>262</v>
      </c>
      <c r="G122" s="159">
        <f t="shared" si="0"/>
        <v>0</v>
      </c>
      <c r="H122" s="178">
        <f>H124</f>
        <v>0</v>
      </c>
      <c r="I122" s="178">
        <f>I124</f>
        <v>0</v>
      </c>
      <c r="J122" s="178">
        <f>J124</f>
        <v>0</v>
      </c>
      <c r="K122" s="178">
        <f>K124</f>
        <v>0</v>
      </c>
      <c r="L122" s="66"/>
      <c r="M122" s="140"/>
      <c r="P122" s="141"/>
    </row>
    <row r="123" spans="3:16" ht="12.75" x14ac:dyDescent="0.2">
      <c r="C123" s="66"/>
      <c r="D123" s="176" t="s">
        <v>263</v>
      </c>
      <c r="E123" s="174" t="s">
        <v>264</v>
      </c>
      <c r="F123" s="158" t="s">
        <v>265</v>
      </c>
      <c r="G123" s="159">
        <f t="shared" si="0"/>
        <v>0</v>
      </c>
      <c r="H123" s="177"/>
      <c r="I123" s="177"/>
      <c r="J123" s="177"/>
      <c r="K123" s="177"/>
      <c r="L123" s="66"/>
      <c r="M123" s="140"/>
      <c r="P123" s="141"/>
    </row>
    <row r="124" spans="3:16" ht="12.75" x14ac:dyDescent="0.2">
      <c r="C124" s="66"/>
      <c r="D124" s="176" t="s">
        <v>266</v>
      </c>
      <c r="E124" s="174" t="s">
        <v>197</v>
      </c>
      <c r="F124" s="158" t="s">
        <v>267</v>
      </c>
      <c r="G124" s="159">
        <f t="shared" si="0"/>
        <v>0</v>
      </c>
      <c r="H124" s="177"/>
      <c r="I124" s="177"/>
      <c r="J124" s="177"/>
      <c r="K124" s="177"/>
      <c r="L124" s="66"/>
      <c r="M124" s="140"/>
      <c r="P124" s="141"/>
    </row>
    <row r="125" spans="3:16" ht="12.75" x14ac:dyDescent="0.2">
      <c r="C125" s="66"/>
      <c r="D125" s="191" t="s">
        <v>268</v>
      </c>
      <c r="E125" s="191"/>
      <c r="F125" s="191"/>
      <c r="G125" s="191"/>
      <c r="H125" s="191"/>
      <c r="I125" s="191"/>
      <c r="J125" s="191"/>
      <c r="K125" s="191"/>
      <c r="L125" s="66"/>
      <c r="M125" s="140"/>
      <c r="P125" s="147"/>
    </row>
    <row r="126" spans="3:16" ht="22.5" x14ac:dyDescent="0.2">
      <c r="C126" s="66"/>
      <c r="D126" s="176" t="s">
        <v>269</v>
      </c>
      <c r="E126" s="157" t="s">
        <v>270</v>
      </c>
      <c r="F126" s="158" t="s">
        <v>271</v>
      </c>
      <c r="G126" s="159">
        <f t="shared" si="0"/>
        <v>0</v>
      </c>
      <c r="H126" s="178">
        <f>SUM( H127:H128)</f>
        <v>0</v>
      </c>
      <c r="I126" s="178">
        <f>SUM( I127:I128)</f>
        <v>0</v>
      </c>
      <c r="J126" s="178">
        <f>SUM( J127:J128)</f>
        <v>0</v>
      </c>
      <c r="K126" s="178">
        <f>SUM( K127:K128)</f>
        <v>0</v>
      </c>
      <c r="L126" s="66"/>
      <c r="M126" s="140"/>
      <c r="P126" s="141">
        <v>800</v>
      </c>
    </row>
    <row r="127" spans="3:16" ht="12.75" x14ac:dyDescent="0.2">
      <c r="C127" s="66"/>
      <c r="D127" s="176" t="s">
        <v>272</v>
      </c>
      <c r="E127" s="160" t="s">
        <v>185</v>
      </c>
      <c r="F127" s="158" t="s">
        <v>273</v>
      </c>
      <c r="G127" s="159">
        <f t="shared" si="0"/>
        <v>0</v>
      </c>
      <c r="H127" s="161">
        <f>Лист1!H127+'Испр 2'!H127+Лист3!H127+Лист4!H127+Лист5!H127+Лист6!H127+Лист7!H127+Лист8!H127+Лист9!H127+Лист10!H127+Лист11!H127+Лист12!H127</f>
        <v>0</v>
      </c>
      <c r="I127" s="161">
        <f>Лист1!I127+'Испр 2'!I127+Лист3!I127+Лист4!I127+Лист5!I127+Лист6!I127+Лист7!I127+Лист8!I127+Лист9!I127+Лист10!I127+Лист11!I127+Лист12!I127</f>
        <v>0</v>
      </c>
      <c r="J127" s="161">
        <f>Лист1!J127+'Испр 2'!J127+Лист3!J127+Лист4!J127+Лист5!J127+Лист6!J127+Лист7!J127+Лист8!J127+Лист9!J127+Лист10!J127+Лист11!J127+Лист12!J127</f>
        <v>0</v>
      </c>
      <c r="K127" s="161">
        <f>Лист1!K127+'Испр 2'!K127+Лист3!K127+Лист4!K127+Лист5!K127+Лист6!K127+Лист7!K127+Лист8!K127+Лист9!K127+Лист10!K127+Лист11!K127+Лист12!K127</f>
        <v>0</v>
      </c>
      <c r="L127" s="66"/>
      <c r="M127" s="140"/>
      <c r="P127" s="141">
        <v>810</v>
      </c>
    </row>
    <row r="128" spans="3:16" ht="12.75" x14ac:dyDescent="0.2">
      <c r="C128" s="66"/>
      <c r="D128" s="176" t="s">
        <v>274</v>
      </c>
      <c r="E128" s="160" t="s">
        <v>188</v>
      </c>
      <c r="F128" s="158" t="s">
        <v>275</v>
      </c>
      <c r="G128" s="159">
        <f t="shared" si="0"/>
        <v>0</v>
      </c>
      <c r="H128" s="178">
        <f>H129+H131</f>
        <v>0</v>
      </c>
      <c r="I128" s="178">
        <f>I129+I131</f>
        <v>0</v>
      </c>
      <c r="J128" s="178">
        <f>J129+J131</f>
        <v>0</v>
      </c>
      <c r="K128" s="178">
        <f>K129+K131</f>
        <v>0</v>
      </c>
      <c r="L128" s="66"/>
      <c r="M128" s="140"/>
      <c r="P128" s="141">
        <v>820</v>
      </c>
    </row>
    <row r="129" spans="3:16" ht="12.75" x14ac:dyDescent="0.2">
      <c r="C129" s="66"/>
      <c r="D129" s="176" t="s">
        <v>276</v>
      </c>
      <c r="E129" s="174" t="s">
        <v>277</v>
      </c>
      <c r="F129" s="158" t="s">
        <v>278</v>
      </c>
      <c r="G129" s="159">
        <f t="shared" si="0"/>
        <v>0</v>
      </c>
      <c r="H129" s="177"/>
      <c r="I129" s="177"/>
      <c r="J129" s="177"/>
      <c r="K129" s="177"/>
      <c r="L129" s="66"/>
      <c r="M129" s="140"/>
      <c r="P129" s="141">
        <v>830</v>
      </c>
    </row>
    <row r="130" spans="3:16" ht="12.75" x14ac:dyDescent="0.2">
      <c r="C130" s="66"/>
      <c r="D130" s="176" t="s">
        <v>279</v>
      </c>
      <c r="E130" s="175" t="s">
        <v>280</v>
      </c>
      <c r="F130" s="158" t="s">
        <v>281</v>
      </c>
      <c r="G130" s="159">
        <f t="shared" si="0"/>
        <v>0</v>
      </c>
      <c r="H130" s="177"/>
      <c r="I130" s="177"/>
      <c r="J130" s="177"/>
      <c r="K130" s="177"/>
      <c r="L130" s="66"/>
      <c r="M130" s="140"/>
      <c r="P130" s="147"/>
    </row>
    <row r="131" spans="3:16" ht="12.75" x14ac:dyDescent="0.2">
      <c r="C131" s="66"/>
      <c r="D131" s="176" t="s">
        <v>282</v>
      </c>
      <c r="E131" s="174" t="s">
        <v>283</v>
      </c>
      <c r="F131" s="158" t="s">
        <v>284</v>
      </c>
      <c r="G131" s="159">
        <f t="shared" si="0"/>
        <v>0</v>
      </c>
      <c r="H131" s="177"/>
      <c r="I131" s="177"/>
      <c r="J131" s="177"/>
      <c r="K131" s="177"/>
      <c r="L131" s="66"/>
      <c r="M131" s="140"/>
      <c r="P131" s="141">
        <v>840</v>
      </c>
    </row>
    <row r="132" spans="3:16" ht="12.75" x14ac:dyDescent="0.2">
      <c r="C132" s="66"/>
      <c r="D132" s="176" t="s">
        <v>30</v>
      </c>
      <c r="E132" s="157" t="s">
        <v>285</v>
      </c>
      <c r="F132" s="158" t="s">
        <v>286</v>
      </c>
      <c r="G132" s="159">
        <f t="shared" si="0"/>
        <v>0</v>
      </c>
      <c r="H132" s="179">
        <f>SUM( H133+H138)</f>
        <v>0</v>
      </c>
      <c r="I132" s="179">
        <f>SUM( I133+I138)</f>
        <v>0</v>
      </c>
      <c r="J132" s="179">
        <f>SUM( J133+J138)</f>
        <v>0</v>
      </c>
      <c r="K132" s="179">
        <f>SUM( K133+K138)</f>
        <v>0</v>
      </c>
      <c r="L132" s="66"/>
      <c r="M132" s="140"/>
      <c r="P132" s="141">
        <v>850</v>
      </c>
    </row>
    <row r="133" spans="3:16" ht="12.75" x14ac:dyDescent="0.2">
      <c r="C133" s="66"/>
      <c r="D133" s="176" t="s">
        <v>287</v>
      </c>
      <c r="E133" s="160" t="s">
        <v>185</v>
      </c>
      <c r="F133" s="158" t="s">
        <v>288</v>
      </c>
      <c r="G133" s="159">
        <f t="shared" ref="G133:G146" si="15">SUM(H133:K133)</f>
        <v>0</v>
      </c>
      <c r="H133" s="179">
        <f>SUM( H134:H135)</f>
        <v>0</v>
      </c>
      <c r="I133" s="179">
        <f>SUM( I134:I135)</f>
        <v>0</v>
      </c>
      <c r="J133" s="179">
        <f>SUM( J134:J135)</f>
        <v>0</v>
      </c>
      <c r="K133" s="179">
        <f>SUM( K134:K135)</f>
        <v>0</v>
      </c>
      <c r="L133" s="66"/>
      <c r="M133" s="140"/>
      <c r="P133" s="141">
        <v>860</v>
      </c>
    </row>
    <row r="134" spans="3:16" ht="12.75" x14ac:dyDescent="0.2">
      <c r="C134" s="66"/>
      <c r="D134" s="176" t="s">
        <v>289</v>
      </c>
      <c r="E134" s="174" t="s">
        <v>206</v>
      </c>
      <c r="F134" s="158" t="s">
        <v>290</v>
      </c>
      <c r="G134" s="159">
        <f t="shared" si="15"/>
        <v>0</v>
      </c>
      <c r="H134" s="181"/>
      <c r="I134" s="181"/>
      <c r="J134" s="181"/>
      <c r="K134" s="181"/>
      <c r="L134" s="66"/>
      <c r="M134" s="140"/>
      <c r="P134" s="141"/>
    </row>
    <row r="135" spans="3:16" ht="12.75" x14ac:dyDescent="0.2">
      <c r="C135" s="66"/>
      <c r="D135" s="176" t="s">
        <v>291</v>
      </c>
      <c r="E135" s="174" t="s">
        <v>209</v>
      </c>
      <c r="F135" s="158" t="s">
        <v>292</v>
      </c>
      <c r="G135" s="159">
        <f t="shared" si="15"/>
        <v>0</v>
      </c>
      <c r="H135" s="179">
        <f>H136+H137</f>
        <v>0</v>
      </c>
      <c r="I135" s="179">
        <f>I136+I137</f>
        <v>0</v>
      </c>
      <c r="J135" s="179">
        <f>J136+J137</f>
        <v>0</v>
      </c>
      <c r="K135" s="179">
        <f>K136+K137</f>
        <v>0</v>
      </c>
      <c r="L135" s="66"/>
      <c r="M135" s="140"/>
      <c r="P135" s="141"/>
    </row>
    <row r="136" spans="3:16" ht="12.75" x14ac:dyDescent="0.2">
      <c r="C136" s="66"/>
      <c r="D136" s="176" t="s">
        <v>293</v>
      </c>
      <c r="E136" s="175" t="s">
        <v>215</v>
      </c>
      <c r="F136" s="158" t="s">
        <v>294</v>
      </c>
      <c r="G136" s="159">
        <f t="shared" si="15"/>
        <v>0</v>
      </c>
      <c r="H136" s="181"/>
      <c r="I136" s="181"/>
      <c r="J136" s="181"/>
      <c r="K136" s="181"/>
      <c r="L136" s="66"/>
      <c r="M136" s="140"/>
      <c r="P136" s="141"/>
    </row>
    <row r="137" spans="3:16" ht="12.75" x14ac:dyDescent="0.2">
      <c r="C137" s="66"/>
      <c r="D137" s="176" t="s">
        <v>295</v>
      </c>
      <c r="E137" s="175" t="s">
        <v>296</v>
      </c>
      <c r="F137" s="158" t="s">
        <v>297</v>
      </c>
      <c r="G137" s="159">
        <f t="shared" si="15"/>
        <v>0</v>
      </c>
      <c r="H137" s="181"/>
      <c r="I137" s="181"/>
      <c r="J137" s="181"/>
      <c r="K137" s="181"/>
      <c r="L137" s="66"/>
      <c r="M137" s="140"/>
      <c r="P137" s="141"/>
    </row>
    <row r="138" spans="3:16" ht="12.75" x14ac:dyDescent="0.2">
      <c r="C138" s="66"/>
      <c r="D138" s="176" t="s">
        <v>298</v>
      </c>
      <c r="E138" s="160" t="s">
        <v>247</v>
      </c>
      <c r="F138" s="158" t="s">
        <v>299</v>
      </c>
      <c r="G138" s="159">
        <f t="shared" si="15"/>
        <v>0</v>
      </c>
      <c r="H138" s="179">
        <f>H139+H141</f>
        <v>0</v>
      </c>
      <c r="I138" s="179">
        <f>I139+I141</f>
        <v>0</v>
      </c>
      <c r="J138" s="179">
        <f>J139+J141</f>
        <v>0</v>
      </c>
      <c r="K138" s="179">
        <f>K139+K141</f>
        <v>0</v>
      </c>
      <c r="L138" s="66"/>
      <c r="M138" s="140"/>
      <c r="P138" s="141">
        <v>870</v>
      </c>
    </row>
    <row r="139" spans="3:16" ht="12.75" x14ac:dyDescent="0.2">
      <c r="C139" s="66"/>
      <c r="D139" s="176" t="s">
        <v>300</v>
      </c>
      <c r="E139" s="174" t="s">
        <v>277</v>
      </c>
      <c r="F139" s="158" t="s">
        <v>301</v>
      </c>
      <c r="G139" s="159">
        <f t="shared" si="15"/>
        <v>0</v>
      </c>
      <c r="H139" s="177"/>
      <c r="I139" s="177"/>
      <c r="J139" s="177"/>
      <c r="K139" s="177"/>
      <c r="L139" s="66"/>
      <c r="M139" s="140"/>
      <c r="P139" s="141">
        <v>880</v>
      </c>
    </row>
    <row r="140" spans="3:16" ht="12.75" x14ac:dyDescent="0.2">
      <c r="C140" s="66"/>
      <c r="D140" s="176" t="s">
        <v>302</v>
      </c>
      <c r="E140" s="175" t="s">
        <v>280</v>
      </c>
      <c r="F140" s="158" t="s">
        <v>303</v>
      </c>
      <c r="G140" s="159">
        <f t="shared" si="15"/>
        <v>0</v>
      </c>
      <c r="H140" s="177"/>
      <c r="I140" s="177"/>
      <c r="J140" s="177"/>
      <c r="K140" s="177"/>
      <c r="L140" s="66"/>
      <c r="M140" s="140"/>
      <c r="P140" s="141"/>
    </row>
    <row r="141" spans="3:16" ht="12.75" x14ac:dyDescent="0.2">
      <c r="C141" s="66"/>
      <c r="D141" s="176" t="s">
        <v>304</v>
      </c>
      <c r="E141" s="174" t="s">
        <v>283</v>
      </c>
      <c r="F141" s="158" t="s">
        <v>305</v>
      </c>
      <c r="G141" s="159">
        <f t="shared" si="15"/>
        <v>0</v>
      </c>
      <c r="H141" s="182"/>
      <c r="I141" s="182"/>
      <c r="J141" s="182"/>
      <c r="K141" s="182"/>
      <c r="L141" s="66"/>
      <c r="M141" s="140"/>
      <c r="P141" s="141">
        <v>890</v>
      </c>
    </row>
    <row r="142" spans="3:16" ht="22.5" x14ac:dyDescent="0.2">
      <c r="C142" s="66"/>
      <c r="D142" s="176" t="s">
        <v>306</v>
      </c>
      <c r="E142" s="157" t="s">
        <v>307</v>
      </c>
      <c r="F142" s="158" t="s">
        <v>308</v>
      </c>
      <c r="G142" s="159">
        <f t="shared" si="15"/>
        <v>0</v>
      </c>
      <c r="H142" s="183">
        <f>SUM( H143:H144)</f>
        <v>0</v>
      </c>
      <c r="I142" s="183">
        <f>SUM( I143:I144)</f>
        <v>0</v>
      </c>
      <c r="J142" s="183">
        <f>SUM( J143:J144)</f>
        <v>0</v>
      </c>
      <c r="K142" s="183">
        <f>SUM( K143:K144)</f>
        <v>0</v>
      </c>
      <c r="L142" s="66"/>
      <c r="M142" s="140"/>
      <c r="P142" s="141">
        <v>900</v>
      </c>
    </row>
    <row r="143" spans="3:16" ht="12.75" x14ac:dyDescent="0.2">
      <c r="C143" s="66"/>
      <c r="D143" s="176" t="s">
        <v>309</v>
      </c>
      <c r="E143" s="160" t="s">
        <v>185</v>
      </c>
      <c r="F143" s="158" t="s">
        <v>310</v>
      </c>
      <c r="G143" s="159">
        <f t="shared" si="15"/>
        <v>0</v>
      </c>
      <c r="H143" s="182"/>
      <c r="I143" s="182"/>
      <c r="J143" s="182"/>
      <c r="K143" s="182"/>
      <c r="L143" s="66"/>
      <c r="M143" s="140"/>
      <c r="P143" s="141"/>
    </row>
    <row r="144" spans="3:16" ht="12.75" x14ac:dyDescent="0.2">
      <c r="C144" s="66"/>
      <c r="D144" s="176" t="s">
        <v>311</v>
      </c>
      <c r="E144" s="160" t="s">
        <v>188</v>
      </c>
      <c r="F144" s="158" t="s">
        <v>312</v>
      </c>
      <c r="G144" s="159">
        <f t="shared" si="15"/>
        <v>0</v>
      </c>
      <c r="H144" s="183">
        <f>H145+H146</f>
        <v>0</v>
      </c>
      <c r="I144" s="183">
        <f>I145+I146</f>
        <v>0</v>
      </c>
      <c r="J144" s="183">
        <f>J145+J146</f>
        <v>0</v>
      </c>
      <c r="K144" s="183">
        <f>K145+K146</f>
        <v>0</v>
      </c>
      <c r="L144" s="66"/>
      <c r="M144" s="140"/>
      <c r="P144" s="141"/>
    </row>
    <row r="145" spans="3:19" ht="12.75" x14ac:dyDescent="0.2">
      <c r="C145" s="66"/>
      <c r="D145" s="176" t="s">
        <v>313</v>
      </c>
      <c r="E145" s="174" t="s">
        <v>314</v>
      </c>
      <c r="F145" s="158" t="s">
        <v>315</v>
      </c>
      <c r="G145" s="159">
        <f t="shared" si="15"/>
        <v>0</v>
      </c>
      <c r="H145" s="161">
        <f>Лист1!H145+'Испр 2'!H145+Лист3!H145+Лист4!H145+Лист5!H145+Лист6!H145+Лист7!H145+Лист8!H145+Лист9!H145+Лист10!H145+Лист11!H145+Лист12!H145</f>
        <v>0</v>
      </c>
      <c r="I145" s="161">
        <f>Лист1!I145+'Испр 2'!I145+Лист3!I145+Лист4!I145+Лист5!I145+Лист6!I145+Лист7!I145+Лист8!I145+Лист9!I145+Лист10!I145+Лист11!I145+Лист12!I145</f>
        <v>0</v>
      </c>
      <c r="J145" s="161">
        <f>Лист1!J145+'Испр 2'!J145+Лист3!J145+Лист4!J145+Лист5!J145+Лист6!J145+Лист7!J145+Лист8!J145+Лист9!J145+Лист10!J145+Лист11!J145+Лист12!J145</f>
        <v>0</v>
      </c>
      <c r="K145" s="161">
        <f>Лист1!K145+'Испр 2'!K145+Лист3!K145+Лист4!K145+Лист5!K145+Лист6!K145+Лист7!K145+Лист8!K145+Лист9!K145+Лист10!K145+Лист11!K145+Лист12!K145</f>
        <v>0</v>
      </c>
      <c r="L145" s="66"/>
      <c r="M145" s="140"/>
      <c r="P145" s="141" t="s">
        <v>316</v>
      </c>
    </row>
    <row r="146" spans="3:19" ht="12.75" x14ac:dyDescent="0.2">
      <c r="C146" s="66"/>
      <c r="D146" s="176" t="s">
        <v>317</v>
      </c>
      <c r="E146" s="174" t="s">
        <v>283</v>
      </c>
      <c r="F146" s="158" t="s">
        <v>318</v>
      </c>
      <c r="G146" s="159">
        <f t="shared" si="15"/>
        <v>0</v>
      </c>
      <c r="H146" s="161">
        <f>Лист1!H146+'Испр 2'!H146+Лист3!H146+Лист4!H146+Лист5!H146+Лист6!H146+Лист7!H146+Лист8!H146+Лист9!H146+Лист10!H146+Лист11!H146+Лист12!H146</f>
        <v>0</v>
      </c>
      <c r="I146" s="161">
        <f>Лист1!I146+'Испр 2'!I146+Лист3!I146+Лист4!I146+Лист5!I146+Лист6!I146+Лист7!I146+Лист8!I146+Лист9!I146+Лист10!I146+Лист11!I146+Лист12!I146</f>
        <v>0</v>
      </c>
      <c r="J146" s="161">
        <f>Лист1!J146+'Испр 2'!J146+Лист3!J146+Лист4!J146+Лист5!J146+Лист6!J146+Лист7!J146+Лист8!J146+Лист9!J146+Лист10!J146+Лист11!J146+Лист12!J146</f>
        <v>0</v>
      </c>
      <c r="K146" s="161">
        <f>Лист1!K146+'Испр 2'!K146+Лист3!K146+Лист4!K146+Лист5!K146+Лист6!K146+Лист7!K146+Лист8!K146+Лист9!K146+Лист10!K146+Лист11!K146+Лист12!K146</f>
        <v>0</v>
      </c>
      <c r="L146" s="66"/>
      <c r="M146" s="140"/>
      <c r="P146" s="141" t="s">
        <v>319</v>
      </c>
    </row>
    <row r="147" spans="3:19" x14ac:dyDescent="0.25">
      <c r="D147" s="66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6"/>
      <c r="S147" s="66"/>
    </row>
    <row r="148" spans="3:19" ht="12.75" x14ac:dyDescent="0.2">
      <c r="E148" s="140" t="s">
        <v>320</v>
      </c>
      <c r="F148" s="187" t="s">
        <v>353</v>
      </c>
      <c r="G148" s="187"/>
      <c r="H148" s="148"/>
      <c r="I148" s="187" t="s">
        <v>354</v>
      </c>
      <c r="J148" s="187"/>
      <c r="K148" s="187"/>
      <c r="L148" s="148"/>
      <c r="M148" s="149"/>
      <c r="N148" s="149"/>
      <c r="O148" s="150"/>
      <c r="P148" s="65"/>
      <c r="Q148" s="65"/>
      <c r="R148" s="66"/>
      <c r="S148" s="66"/>
    </row>
    <row r="149" spans="3:19" ht="12.75" x14ac:dyDescent="0.2">
      <c r="E149" s="151" t="s">
        <v>321</v>
      </c>
      <c r="F149" s="192" t="s">
        <v>322</v>
      </c>
      <c r="G149" s="192"/>
      <c r="H149" s="150"/>
      <c r="I149" s="192" t="s">
        <v>323</v>
      </c>
      <c r="J149" s="192"/>
      <c r="K149" s="192"/>
      <c r="L149" s="150"/>
      <c r="M149" s="192" t="s">
        <v>324</v>
      </c>
      <c r="N149" s="192"/>
      <c r="O149" s="140"/>
      <c r="P149" s="65"/>
      <c r="Q149" s="65"/>
      <c r="R149" s="66"/>
      <c r="S149" s="66"/>
    </row>
    <row r="150" spans="3:19" ht="12.75" x14ac:dyDescent="0.2">
      <c r="E150" s="151" t="s">
        <v>325</v>
      </c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65"/>
      <c r="Q150" s="65"/>
      <c r="R150" s="66"/>
      <c r="S150" s="66"/>
    </row>
    <row r="151" spans="3:19" ht="12.75" x14ac:dyDescent="0.2">
      <c r="E151" s="151" t="s">
        <v>326</v>
      </c>
      <c r="F151" s="187" t="s">
        <v>355</v>
      </c>
      <c r="G151" s="187"/>
      <c r="H151" s="187"/>
      <c r="I151" s="140"/>
      <c r="J151" s="151" t="s">
        <v>327</v>
      </c>
      <c r="K151" s="152"/>
      <c r="L151" s="140"/>
      <c r="M151" s="140"/>
      <c r="N151" s="140"/>
      <c r="O151" s="140"/>
      <c r="P151" s="65"/>
      <c r="Q151" s="65"/>
      <c r="R151" s="66"/>
      <c r="S151" s="66"/>
    </row>
    <row r="152" spans="3:19" ht="12.75" x14ac:dyDescent="0.2">
      <c r="E152" s="140" t="s">
        <v>328</v>
      </c>
      <c r="F152" s="193" t="s">
        <v>329</v>
      </c>
      <c r="G152" s="193"/>
      <c r="H152" s="193"/>
      <c r="I152" s="140"/>
      <c r="J152" s="153" t="s">
        <v>330</v>
      </c>
      <c r="K152" s="153"/>
      <c r="L152" s="140"/>
      <c r="M152" s="140"/>
      <c r="N152" s="140"/>
      <c r="O152" s="140"/>
      <c r="P152" s="65"/>
      <c r="Q152" s="65"/>
      <c r="R152" s="66"/>
      <c r="S152" s="66"/>
    </row>
    <row r="153" spans="3:19" x14ac:dyDescent="0.25"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6"/>
      <c r="S153" s="66"/>
    </row>
    <row r="154" spans="3:19" x14ac:dyDescent="0.25"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6"/>
      <c r="S154" s="66"/>
    </row>
    <row r="155" spans="3:19" x14ac:dyDescent="0.25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6"/>
      <c r="S155" s="66"/>
    </row>
    <row r="156" spans="3:19" x14ac:dyDescent="0.25"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6"/>
      <c r="S156" s="66"/>
    </row>
    <row r="157" spans="3:19" x14ac:dyDescent="0.25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 x14ac:dyDescent="0.25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 x14ac:dyDescent="0.25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 x14ac:dyDescent="0.25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 x14ac:dyDescent="0.25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 x14ac:dyDescent="0.25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 x14ac:dyDescent="0.25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 x14ac:dyDescent="0.25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 x14ac:dyDescent="0.25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 x14ac:dyDescent="0.25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 x14ac:dyDescent="0.25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 x14ac:dyDescent="0.25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 x14ac:dyDescent="0.25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 x14ac:dyDescent="0.25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 x14ac:dyDescent="0.25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 x14ac:dyDescent="0.25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 x14ac:dyDescent="0.25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 x14ac:dyDescent="0.25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 x14ac:dyDescent="0.25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 x14ac:dyDescent="0.25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 x14ac:dyDescent="0.25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 x14ac:dyDescent="0.25"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</row>
    <row r="179" spans="5:19" x14ac:dyDescent="0.25"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</row>
    <row r="180" spans="5:19" x14ac:dyDescent="0.25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5:19" x14ac:dyDescent="0.25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3:K25 G89:K91 G15:K18 G60:K62 G42:K50 G64:K77 G20:K21 G126:K146 G27:K40 G93:K124 G52:K55 G57:K58 G79:K87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M32" sqref="M32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 t="s">
        <v>11</v>
      </c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96" t="s">
        <v>13</v>
      </c>
      <c r="E11" s="198" t="s">
        <v>14</v>
      </c>
      <c r="F11" s="198" t="s">
        <v>15</v>
      </c>
      <c r="G11" s="198" t="s">
        <v>16</v>
      </c>
      <c r="H11" s="198" t="s">
        <v>17</v>
      </c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7" t="s">
        <v>18</v>
      </c>
      <c r="I12" s="127" t="s">
        <v>19</v>
      </c>
      <c r="J12" s="127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201" t="s">
        <v>22</v>
      </c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1949.7840000000001</v>
      </c>
      <c r="H15" s="90">
        <f>H16+H17+H20+H23</f>
        <v>0</v>
      </c>
      <c r="I15" s="90">
        <f>I16+I17+I20+I23</f>
        <v>1949.7840000000001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1949.7840000000001</v>
      </c>
      <c r="H23" s="90">
        <f>SUM(H24:H26)</f>
        <v>0</v>
      </c>
      <c r="I23" s="90">
        <f>SUM(I24:I26)</f>
        <v>1949.7840000000001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1949.7840000000001</v>
      </c>
      <c r="H25" s="41"/>
      <c r="I25" s="41">
        <f>[2]сведения!C7/1000</f>
        <v>1949.7840000000001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1814.9494215530788</v>
      </c>
      <c r="H27" s="90">
        <f>H29+H30+H31</f>
        <v>0</v>
      </c>
      <c r="I27" s="90">
        <f>I28+I30+I31</f>
        <v>0</v>
      </c>
      <c r="J27" s="90">
        <f>J28+J29+J31</f>
        <v>1783.4336843572528</v>
      </c>
      <c r="K27" s="90">
        <f>K28+K29+K30</f>
        <v>31.515737195825995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1783.4336843572528</v>
      </c>
      <c r="H29" s="26"/>
      <c r="I29" s="107"/>
      <c r="J29" s="26">
        <f>I43</f>
        <v>1783.4336843572528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31.515737195825995</v>
      </c>
      <c r="H30" s="26"/>
      <c r="I30" s="26"/>
      <c r="J30" s="107"/>
      <c r="K30" s="26">
        <f>J43</f>
        <v>31.515737195825995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1728.2450000000001</v>
      </c>
      <c r="H33" s="90">
        <f>H34+H36+H39+H42</f>
        <v>0</v>
      </c>
      <c r="I33" s="90">
        <f>I34+I36+I39+I42</f>
        <v>149.40299999999999</v>
      </c>
      <c r="J33" s="90">
        <f>J34+J36+J39+J42</f>
        <v>1550.537</v>
      </c>
      <c r="K33" s="90">
        <f>K34+K36+K39+K42</f>
        <v>28.305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1728.2450000000001</v>
      </c>
      <c r="H34" s="126"/>
      <c r="I34" s="126">
        <f>([2]сведения!E8+[2]сведения!E9)/1000</f>
        <v>149.40299999999999</v>
      </c>
      <c r="J34" s="126">
        <f>[2]сведения!F9/1000+[2]сведения!F8/1000</f>
        <v>1550.537</v>
      </c>
      <c r="K34" s="126">
        <f>[2]сведения!G9/1000+[2]сведения!G8/1000</f>
        <v>28.305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1814.949421553079</v>
      </c>
      <c r="H43" s="26"/>
      <c r="I43" s="26">
        <f>I15-I33-I46-I45</f>
        <v>1783.4336843572528</v>
      </c>
      <c r="J43" s="26">
        <f>I43-J33-J46-J45</f>
        <v>31.515737195825995</v>
      </c>
      <c r="K43" s="26">
        <f>J43-K33-K46-K45</f>
        <v>1.723066134218243E-13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25.498000000000001</v>
      </c>
      <c r="H45" s="26"/>
      <c r="I45" s="26"/>
      <c r="J45" s="26">
        <f>[2]ведомость!U14/1000</f>
        <v>25.498000000000001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196.041</v>
      </c>
      <c r="H46" s="26">
        <f>([2]ведомость!$U$11/1000)/'[2]Отпуск ЭЭ сет организациями'!$G$34*'[2]Отпуск ЭЭ сет организациями'!H34</f>
        <v>0</v>
      </c>
      <c r="I46" s="26">
        <f>([2]ведомость!$U$11/1000)/'[2]Отпуск ЭЭ сет организациями'!$G$34*'[2]Отпуск ЭЭ сет организациями'!I34</f>
        <v>16.947315642747409</v>
      </c>
      <c r="J46" s="26">
        <f>([2]ведомость!$U$11/1000)/'[2]Отпуск ЭЭ сет организациями'!$G$34*'[2]Отпуск ЭЭ сет организациями'!J34</f>
        <v>175.88294716142676</v>
      </c>
      <c r="K46" s="26">
        <f>([2]ведомость!$U$11/1000)/'[2]Отпуск ЭЭ сет организациями'!$G$34*'[2]Отпуск ЭЭ сет организациями'!K34</f>
        <v>3.2107371958258231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2.8502770462946962</v>
      </c>
      <c r="H47" s="26"/>
      <c r="I47" s="26"/>
      <c r="J47" s="26">
        <f>[2]ведомость!U15/1000</f>
        <v>2.8502770462946962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146.61397157734865</v>
      </c>
      <c r="H48" s="26">
        <f>H34/(1-[2]сведения!$G$12/100)*[2]сведения!$G$12/100</f>
        <v>0</v>
      </c>
      <c r="I48" s="26">
        <f>I34/(1-[2]сведения!$G$12/100)*[2]сведения!$G$12/100</f>
        <v>12.674457149056195</v>
      </c>
      <c r="J48" s="26">
        <f>J34/(1-[2]сведения!$G$12/100)*[2]сведения!$G$12/100</f>
        <v>131.5382874810154</v>
      </c>
      <c r="K48" s="26">
        <f>K34/(1-[2]сведения!$G$12/100)*[2]сведения!$G$12/100</f>
        <v>2.4012269472770664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49.427028422651325</v>
      </c>
      <c r="H49" s="90">
        <f>H46-H48</f>
        <v>0</v>
      </c>
      <c r="I49" s="90">
        <f>I46-I48</f>
        <v>4.2728584936912135</v>
      </c>
      <c r="J49" s="90">
        <f>J46-J48</f>
        <v>44.344659680411354</v>
      </c>
      <c r="K49" s="90">
        <f>K46-K48</f>
        <v>0.80951024854875664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201" t="s">
        <v>109</v>
      </c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3.4387724867724865</v>
      </c>
      <c r="H52" s="90">
        <f>H53+H54+H57+H60</f>
        <v>0</v>
      </c>
      <c r="I52" s="90">
        <f>I53+I54+I57+I60</f>
        <v>3.4387724867724865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>
        <f>H16/6804*12</f>
        <v>0</v>
      </c>
      <c r="I53" s="26">
        <f>I16/6804*12</f>
        <v>0</v>
      </c>
      <c r="J53" s="26">
        <f>J16/6804*12</f>
        <v>0</v>
      </c>
      <c r="K53" s="26">
        <f>K16/6804*12</f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3.4387724867724865</v>
      </c>
      <c r="H60" s="90">
        <f>SUM(H61:H63)</f>
        <v>0</v>
      </c>
      <c r="I60" s="90">
        <f>SUM(I61:I63)</f>
        <v>3.4387724867724865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3.4387724867724865</v>
      </c>
      <c r="H62" s="41">
        <f>H25/6804*12</f>
        <v>0</v>
      </c>
      <c r="I62" s="41">
        <f>I25/6804*12</f>
        <v>3.4387724867724865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3.2009689974481108</v>
      </c>
      <c r="H64" s="90">
        <f>H66+H67+H68</f>
        <v>0</v>
      </c>
      <c r="I64" s="90">
        <f>I65+I67+I68</f>
        <v>0</v>
      </c>
      <c r="J64" s="90">
        <f>J65+J66+J68</f>
        <v>3.1453856866970948</v>
      </c>
      <c r="K64" s="90">
        <f>K65+K66+K67</f>
        <v>5.5583310751015857E-2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41">
        <f t="shared" ref="H65:K75" si="1">I28/6804*12</f>
        <v>0</v>
      </c>
      <c r="J65" s="41">
        <f t="shared" si="1"/>
        <v>0</v>
      </c>
      <c r="K65" s="41">
        <f t="shared" si="1"/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3.1453856866970948</v>
      </c>
      <c r="H66" s="41">
        <f t="shared" si="1"/>
        <v>0</v>
      </c>
      <c r="I66" s="109"/>
      <c r="J66" s="41">
        <f t="shared" si="1"/>
        <v>3.1453856866970948</v>
      </c>
      <c r="K66" s="41">
        <f t="shared" si="1"/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5.5583310751015857E-2</v>
      </c>
      <c r="H67" s="41">
        <f t="shared" si="1"/>
        <v>0</v>
      </c>
      <c r="I67" s="41">
        <f t="shared" si="1"/>
        <v>0</v>
      </c>
      <c r="J67" s="107"/>
      <c r="K67" s="41">
        <f t="shared" si="1"/>
        <v>5.5583310751015857E-2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 t="shared" si="1"/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 t="shared" si="1"/>
        <v>0</v>
      </c>
      <c r="J69" s="41">
        <f t="shared" si="1"/>
        <v>0</v>
      </c>
      <c r="K69" s="41">
        <f t="shared" si="1"/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3.0480511463844793</v>
      </c>
      <c r="H70" s="90">
        <f>H71+H73+H76+H79</f>
        <v>0</v>
      </c>
      <c r="I70" s="90">
        <f>I71+I73+I76+I79</f>
        <v>0.26349735449735445</v>
      </c>
      <c r="J70" s="90">
        <f>J71+J73+J76+J79</f>
        <v>2.7346331569664901</v>
      </c>
      <c r="K70" s="90">
        <f>K71+K73+K76+K79</f>
        <v>4.9920634920634921E-2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3.0480511463844793</v>
      </c>
      <c r="H71" s="41">
        <f>H34/6804*12</f>
        <v>0</v>
      </c>
      <c r="I71" s="41">
        <f t="shared" si="1"/>
        <v>0.26349735449735445</v>
      </c>
      <c r="J71" s="41">
        <f t="shared" si="1"/>
        <v>2.7346331569664901</v>
      </c>
      <c r="K71" s="41">
        <f t="shared" si="1"/>
        <v>4.9920634920634921E-2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1"/>
        <v>0</v>
      </c>
      <c r="J72" s="41">
        <f t="shared" si="1"/>
        <v>0</v>
      </c>
      <c r="K72" s="41">
        <f t="shared" si="1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1"/>
        <v>0</v>
      </c>
      <c r="J73" s="41">
        <f t="shared" si="1"/>
        <v>0</v>
      </c>
      <c r="K73" s="41">
        <f t="shared" si="1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1"/>
        <v>0</v>
      </c>
      <c r="J74" s="41">
        <f t="shared" si="1"/>
        <v>0</v>
      </c>
      <c r="K74" s="41">
        <f t="shared" si="1"/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1"/>
        <v>0</v>
      </c>
      <c r="J75" s="41">
        <f t="shared" si="1"/>
        <v>0</v>
      </c>
      <c r="K75" s="41">
        <f t="shared" si="1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2">H42/6804*12</f>
        <v>0</v>
      </c>
      <c r="I79" s="41">
        <f t="shared" si="2"/>
        <v>0</v>
      </c>
      <c r="J79" s="41">
        <f t="shared" si="2"/>
        <v>0</v>
      </c>
      <c r="K79" s="41">
        <f t="shared" si="2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3.2009689974481113</v>
      </c>
      <c r="H80" s="41">
        <f t="shared" si="2"/>
        <v>0</v>
      </c>
      <c r="I80" s="41">
        <f t="shared" si="2"/>
        <v>3.1453856866970948</v>
      </c>
      <c r="J80" s="41">
        <f t="shared" si="2"/>
        <v>5.5583310751015857E-2</v>
      </c>
      <c r="K80" s="41">
        <f t="shared" si="2"/>
        <v>3.0389173443002519E-16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2"/>
        <v>0</v>
      </c>
      <c r="I81" s="41">
        <f t="shared" si="2"/>
        <v>0</v>
      </c>
      <c r="J81" s="41">
        <f t="shared" si="2"/>
        <v>0</v>
      </c>
      <c r="K81" s="41">
        <f t="shared" si="2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4.4970017636684304E-2</v>
      </c>
      <c r="H82" s="41">
        <f t="shared" si="2"/>
        <v>0</v>
      </c>
      <c r="I82" s="41">
        <f t="shared" si="2"/>
        <v>0</v>
      </c>
      <c r="J82" s="41">
        <f t="shared" si="2"/>
        <v>4.4970017636684304E-2</v>
      </c>
      <c r="K82" s="41">
        <f t="shared" si="2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0.34575132275132275</v>
      </c>
      <c r="H83" s="41">
        <f t="shared" si="2"/>
        <v>0</v>
      </c>
      <c r="I83" s="41">
        <f t="shared" si="2"/>
        <v>2.9889445578037757E-2</v>
      </c>
      <c r="J83" s="41">
        <f t="shared" si="2"/>
        <v>0.31019920134290435</v>
      </c>
      <c r="K83" s="41">
        <f t="shared" si="2"/>
        <v>5.6626758303806399E-3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5.0269436442587235E-3</v>
      </c>
      <c r="H84" s="41">
        <f t="shared" si="2"/>
        <v>0</v>
      </c>
      <c r="I84" s="41">
        <f t="shared" si="2"/>
        <v>0</v>
      </c>
      <c r="J84" s="41">
        <f t="shared" si="2"/>
        <v>5.0269436442587235E-3</v>
      </c>
      <c r="K84" s="41">
        <f t="shared" si="2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0.258578433117017</v>
      </c>
      <c r="H85" s="41">
        <f t="shared" si="2"/>
        <v>0</v>
      </c>
      <c r="I85" s="41">
        <f t="shared" si="2"/>
        <v>2.2353539945425389E-2</v>
      </c>
      <c r="J85" s="41">
        <f t="shared" si="2"/>
        <v>0.23198992501060917</v>
      </c>
      <c r="K85" s="41">
        <f t="shared" si="2"/>
        <v>4.2349681609824804E-3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8.7172889634305709E-2</v>
      </c>
      <c r="H86" s="90">
        <f>H83-H85</f>
        <v>0</v>
      </c>
      <c r="I86" s="90">
        <f>I83-I85</f>
        <v>7.5359056326123677E-3</v>
      </c>
      <c r="J86" s="90">
        <f>J83-J85</f>
        <v>7.8209276332295186E-2</v>
      </c>
      <c r="K86" s="90">
        <f>K83-K85</f>
        <v>1.4277076693981596E-3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201" t="s">
        <v>170</v>
      </c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201" t="s">
        <v>180</v>
      </c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1728.2450000000001</v>
      </c>
      <c r="H93" s="90">
        <f>SUM(H94:H95)</f>
        <v>0</v>
      </c>
      <c r="I93" s="90">
        <f>SUM(I94:I95)</f>
        <v>149.40299999999999</v>
      </c>
      <c r="J93" s="90">
        <f>SUM(J94:J95)</f>
        <v>1550.537</v>
      </c>
      <c r="K93" s="90">
        <f>SUM(K94:K95)</f>
        <v>28.305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1728.2450000000001</v>
      </c>
      <c r="H94" s="54">
        <f>H34</f>
        <v>0</v>
      </c>
      <c r="I94" s="54">
        <f>I34</f>
        <v>149.40299999999999</v>
      </c>
      <c r="J94" s="54">
        <f>J34</f>
        <v>1550.537</v>
      </c>
      <c r="K94" s="54">
        <f>K34</f>
        <v>28.305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 t="s">
        <v>268</v>
      </c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3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3"/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3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3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3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3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3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3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3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3"/>
        <v>1089.1243416899999</v>
      </c>
      <c r="H142" s="114">
        <f>SUM( H143:H144)</f>
        <v>0</v>
      </c>
      <c r="I142" s="114">
        <f>SUM( I143:I144)</f>
        <v>94.152417059798267</v>
      </c>
      <c r="J142" s="114">
        <f>SUM( J143:J144)</f>
        <v>977.13437006384368</v>
      </c>
      <c r="K142" s="114">
        <f>SUM( K143:K144)</f>
        <v>17.837554566358037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3"/>
        <v>1089.1243416899999</v>
      </c>
      <c r="H143" s="54">
        <f>[2]акт!$F$19/1000/$G$33*H33</f>
        <v>0</v>
      </c>
      <c r="I143" s="54">
        <f>[2]акт!$F$19/1000/$G$33*I33</f>
        <v>94.152417059798267</v>
      </c>
      <c r="J143" s="54">
        <f>[2]акт!$F$19/1000/$G$33*J33</f>
        <v>977.13437006384368</v>
      </c>
      <c r="K143" s="54">
        <f>[2]акт!$F$19/1000/$G$33*K33</f>
        <v>17.837554566358037</v>
      </c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3"/>
        <v>0</v>
      </c>
      <c r="H144" s="114">
        <f>H145+H146</f>
        <v>0</v>
      </c>
      <c r="I144" s="114">
        <f>I145+I146</f>
        <v>0</v>
      </c>
      <c r="J144" s="114">
        <f>J145+J146</f>
        <v>0</v>
      </c>
      <c r="K144" s="114">
        <f>K145+K146</f>
        <v>0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3"/>
        <v>0</v>
      </c>
      <c r="H145" s="54"/>
      <c r="I145" s="54"/>
      <c r="J145" s="54"/>
      <c r="K145" s="54"/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3"/>
        <v>0</v>
      </c>
      <c r="H146" s="54"/>
      <c r="I146" s="54"/>
      <c r="J146" s="54"/>
      <c r="K146" s="54"/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94" t="str">
        <f>IF([2]Титульный!G45="","",[2]Титульный!G45)</f>
        <v>Начальник АДО</v>
      </c>
      <c r="G148" s="194"/>
      <c r="H148" s="128"/>
      <c r="I148" s="194" t="str">
        <f>IF([2]Титульный!G44="","",[2]Титульный!G44)</f>
        <v>Архипенко Дмитрий Витальевич</v>
      </c>
      <c r="J148" s="194"/>
      <c r="K148" s="194"/>
      <c r="L148" s="128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204" t="s">
        <v>322</v>
      </c>
      <c r="G149" s="204"/>
      <c r="H149" s="91"/>
      <c r="I149" s="204" t="s">
        <v>323</v>
      </c>
      <c r="J149" s="204"/>
      <c r="K149" s="204"/>
      <c r="L149" s="91"/>
      <c r="M149" s="204" t="s">
        <v>324</v>
      </c>
      <c r="N149" s="204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94" t="str">
        <f>IF([2]Титульный!G46="","",[2]Титульный!G46)</f>
        <v>(383)279-78-25</v>
      </c>
      <c r="G151" s="194"/>
      <c r="H151" s="194"/>
      <c r="I151" s="91"/>
      <c r="J151" s="118" t="s">
        <v>327</v>
      </c>
      <c r="K151" s="128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205" t="s">
        <v>329</v>
      </c>
      <c r="G152" s="205"/>
      <c r="H152" s="205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C41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 t="s">
        <v>11</v>
      </c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96" t="s">
        <v>13</v>
      </c>
      <c r="E11" s="198" t="s">
        <v>14</v>
      </c>
      <c r="F11" s="198" t="s">
        <v>15</v>
      </c>
      <c r="G11" s="198" t="s">
        <v>16</v>
      </c>
      <c r="H11" s="198" t="s">
        <v>17</v>
      </c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7" t="s">
        <v>18</v>
      </c>
      <c r="I12" s="127" t="s">
        <v>19</v>
      </c>
      <c r="J12" s="127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201" t="s">
        <v>22</v>
      </c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1949.7840000000001</v>
      </c>
      <c r="H15" s="90">
        <f>H16+H17+H20+H23</f>
        <v>0</v>
      </c>
      <c r="I15" s="90">
        <f>I16+I17+I20+I23</f>
        <v>1949.7840000000001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1949.7840000000001</v>
      </c>
      <c r="H23" s="90">
        <f>SUM(H24:H26)</f>
        <v>0</v>
      </c>
      <c r="I23" s="90">
        <f>SUM(I24:I26)</f>
        <v>1949.7840000000001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1949.7840000000001</v>
      </c>
      <c r="H25" s="41"/>
      <c r="I25" s="41">
        <f>[3]сведения!C7/1000</f>
        <v>1949.7840000000001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1696.6524175146008</v>
      </c>
      <c r="H27" s="90">
        <f>H29+H30+H31</f>
        <v>0</v>
      </c>
      <c r="I27" s="90">
        <f>I28+I30+I31</f>
        <v>0</v>
      </c>
      <c r="J27" s="90">
        <f>J28+J29+J31</f>
        <v>1771.4692935447913</v>
      </c>
      <c r="K27" s="90">
        <f>K28+K29+K30</f>
        <v>-74.816876030190471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1771.4692935447913</v>
      </c>
      <c r="H29" s="26"/>
      <c r="I29" s="107"/>
      <c r="J29" s="26">
        <f>I43</f>
        <v>1771.4692935447913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-74.816876030190471</v>
      </c>
      <c r="H30" s="26"/>
      <c r="I30" s="26"/>
      <c r="J30" s="107"/>
      <c r="K30" s="26">
        <f>J43</f>
        <v>-74.816876030190471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1838.98</v>
      </c>
      <c r="H33" s="90">
        <f>H34+H36+H39+H42</f>
        <v>0</v>
      </c>
      <c r="I33" s="90">
        <f>I34+I36+I39+I42</f>
        <v>161.137</v>
      </c>
      <c r="J33" s="90">
        <f>J34+J36+J39+J42</f>
        <v>1645.385</v>
      </c>
      <c r="K33" s="90">
        <f>K34+K36+K39+K42</f>
        <v>32.457999999999998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1838.98</v>
      </c>
      <c r="H34" s="126"/>
      <c r="I34" s="126">
        <f>([3]сведения!E8+[3]сведения!E9)/1000</f>
        <v>161.137</v>
      </c>
      <c r="J34" s="126">
        <f>[3]сведения!F9/1000+[3]сведения!F8/1000</f>
        <v>1645.385</v>
      </c>
      <c r="K34" s="126">
        <f>[3]сведения!G9/1000+[3]сведения!G8/1000</f>
        <v>32.457999999999998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1585.9174175146009</v>
      </c>
      <c r="H43" s="26"/>
      <c r="I43" s="26">
        <f>I15-I33-I46-I45</f>
        <v>1771.4692935447913</v>
      </c>
      <c r="J43" s="26">
        <f>I43-J33-J46-J45</f>
        <v>-74.816876030190471</v>
      </c>
      <c r="K43" s="26">
        <f>J43-K33-K46-K45</f>
        <v>-110.73499999999981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25.498000000000001</v>
      </c>
      <c r="H45" s="26"/>
      <c r="I45" s="26"/>
      <c r="J45" s="26">
        <f>[3]ведомость!U14/1000</f>
        <v>25.498000000000001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196.041</v>
      </c>
      <c r="H46" s="26">
        <f>([3]ведомость!$U$11/1000)/'[3]Отпуск ЭЭ сет организациями'!$G$34*'[3]Отпуск ЭЭ сет организациями'!H34</f>
        <v>0</v>
      </c>
      <c r="I46" s="26">
        <f>([3]ведомость!$U$11/1000)/'[3]Отпуск ЭЭ сет организациями'!$G$34*'[3]Отпуск ЭЭ сет организациями'!I34</f>
        <v>17.177706455208863</v>
      </c>
      <c r="J46" s="26">
        <f>([3]ведомость!$U$11/1000)/'[3]Отпуск ЭЭ сет организациями'!$G$34*'[3]Отпуск ЭЭ сет организациями'!J34</f>
        <v>175.40316957498177</v>
      </c>
      <c r="K46" s="26">
        <f>([3]ведомость!$U$11/1000)/'[3]Отпуск ЭЭ сет организациями'!$G$34*'[3]Отпуск ЭЭ сет организациями'!K34</f>
        <v>3.4601239698093504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2.8502770462946962</v>
      </c>
      <c r="H47" s="26"/>
      <c r="I47" s="26"/>
      <c r="J47" s="26">
        <f>[3]ведомость!U15/1000</f>
        <v>2.8502770462946962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156.00806682577567</v>
      </c>
      <c r="H48" s="26">
        <f>H34/(1-[3]сведения!$G$12/100)*[3]сведения!$G$12/100</f>
        <v>0</v>
      </c>
      <c r="I48" s="26">
        <f>I34/(1-[3]сведения!$G$12/100)*[3]сведения!$G$12/100</f>
        <v>13.669899544369711</v>
      </c>
      <c r="J48" s="26">
        <f>J34/(1-[3]сведения!$G$12/100)*[3]сведения!$G$12/100</f>
        <v>139.58462464742897</v>
      </c>
      <c r="K48" s="26">
        <f>K34/(1-[3]сведения!$G$12/100)*[3]сведения!$G$12/100</f>
        <v>2.7535426339770019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40.032933174224304</v>
      </c>
      <c r="H49" s="90">
        <f>H46-H48</f>
        <v>0</v>
      </c>
      <c r="I49" s="90">
        <f>I46-I48</f>
        <v>3.5078069108391521</v>
      </c>
      <c r="J49" s="90">
        <f>J46-J48</f>
        <v>35.818544927552807</v>
      </c>
      <c r="K49" s="90">
        <f>K46-K48</f>
        <v>0.7065813358323485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201" t="s">
        <v>109</v>
      </c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3.4387724867724865</v>
      </c>
      <c r="H52" s="90">
        <f>H53+H54+H57+H60</f>
        <v>0</v>
      </c>
      <c r="I52" s="90">
        <f>I53+I54+I57+I60</f>
        <v>3.4387724867724865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>
        <f>H16/6804*12</f>
        <v>0</v>
      </c>
      <c r="I53" s="26">
        <f>I16/6804*12</f>
        <v>0</v>
      </c>
      <c r="J53" s="26">
        <f>J16/6804*12</f>
        <v>0</v>
      </c>
      <c r="K53" s="26">
        <f>K16/6804*12</f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3.4387724867724865</v>
      </c>
      <c r="H60" s="90">
        <f>SUM(H61:H63)</f>
        <v>0</v>
      </c>
      <c r="I60" s="90">
        <f>SUM(I61:I63)</f>
        <v>3.4387724867724865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3.4387724867724865</v>
      </c>
      <c r="H62" s="41">
        <f>H25/6804*12</f>
        <v>0</v>
      </c>
      <c r="I62" s="41">
        <f>I25/6804*12</f>
        <v>3.4387724867724865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2.9923323060222238</v>
      </c>
      <c r="H64" s="90">
        <f>H66+H67+H68</f>
        <v>0</v>
      </c>
      <c r="I64" s="90">
        <f>I65+I67+I68</f>
        <v>0</v>
      </c>
      <c r="J64" s="90">
        <f>J65+J66+J68</f>
        <v>3.1242844683329651</v>
      </c>
      <c r="K64" s="90">
        <f>K65+K66+K67</f>
        <v>-0.13195216231074156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41">
        <f t="shared" ref="H65:K75" si="1">I28/6804*12</f>
        <v>0</v>
      </c>
      <c r="J65" s="41">
        <f t="shared" si="1"/>
        <v>0</v>
      </c>
      <c r="K65" s="41">
        <f t="shared" si="1"/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3.1242844683329651</v>
      </c>
      <c r="H66" s="41">
        <f t="shared" si="1"/>
        <v>0</v>
      </c>
      <c r="I66" s="109"/>
      <c r="J66" s="41">
        <f t="shared" si="1"/>
        <v>3.1242844683329651</v>
      </c>
      <c r="K66" s="41">
        <f t="shared" si="1"/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-0.13195216231074156</v>
      </c>
      <c r="H67" s="41">
        <f t="shared" si="1"/>
        <v>0</v>
      </c>
      <c r="I67" s="41">
        <f t="shared" si="1"/>
        <v>0</v>
      </c>
      <c r="J67" s="107"/>
      <c r="K67" s="41">
        <f t="shared" si="1"/>
        <v>-0.13195216231074156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 t="shared" si="1"/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 t="shared" si="1"/>
        <v>0</v>
      </c>
      <c r="J69" s="41">
        <f t="shared" si="1"/>
        <v>0</v>
      </c>
      <c r="K69" s="41">
        <f t="shared" si="1"/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3.2433509700176368</v>
      </c>
      <c r="H70" s="90">
        <f>H71+H73+H76+H79</f>
        <v>0</v>
      </c>
      <c r="I70" s="90">
        <f>I71+I73+I76+I79</f>
        <v>0.28419223985890651</v>
      </c>
      <c r="J70" s="90">
        <f>J71+J73+J76+J79</f>
        <v>2.9019135802469136</v>
      </c>
      <c r="K70" s="90">
        <f>K71+K73+K76+K79</f>
        <v>5.7245149911816576E-2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3.2433509700176368</v>
      </c>
      <c r="H71" s="41">
        <f>H34/6804*12</f>
        <v>0</v>
      </c>
      <c r="I71" s="41">
        <f t="shared" si="1"/>
        <v>0.28419223985890651</v>
      </c>
      <c r="J71" s="41">
        <f t="shared" si="1"/>
        <v>2.9019135802469136</v>
      </c>
      <c r="K71" s="41">
        <f t="shared" si="1"/>
        <v>5.7245149911816576E-2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1"/>
        <v>0</v>
      </c>
      <c r="J72" s="41">
        <f t="shared" si="1"/>
        <v>0</v>
      </c>
      <c r="K72" s="41">
        <f t="shared" si="1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1"/>
        <v>0</v>
      </c>
      <c r="J73" s="41">
        <f t="shared" si="1"/>
        <v>0</v>
      </c>
      <c r="K73" s="41">
        <f t="shared" si="1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1"/>
        <v>0</v>
      </c>
      <c r="J74" s="41">
        <f t="shared" si="1"/>
        <v>0</v>
      </c>
      <c r="K74" s="41">
        <f t="shared" si="1"/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1"/>
        <v>0</v>
      </c>
      <c r="J75" s="41">
        <f t="shared" si="1"/>
        <v>0</v>
      </c>
      <c r="K75" s="41">
        <f t="shared" si="1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2">H42/6804*12</f>
        <v>0</v>
      </c>
      <c r="I79" s="41">
        <f t="shared" si="2"/>
        <v>0</v>
      </c>
      <c r="J79" s="41">
        <f t="shared" si="2"/>
        <v>0</v>
      </c>
      <c r="K79" s="41">
        <f t="shared" si="2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2.7970324823890671</v>
      </c>
      <c r="H80" s="41">
        <f t="shared" si="2"/>
        <v>0</v>
      </c>
      <c r="I80" s="41">
        <f t="shared" si="2"/>
        <v>3.1242844683329651</v>
      </c>
      <c r="J80" s="41">
        <f t="shared" si="2"/>
        <v>-0.13195216231074156</v>
      </c>
      <c r="K80" s="41">
        <f t="shared" si="2"/>
        <v>-0.19529982363315662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2"/>
        <v>0</v>
      </c>
      <c r="I81" s="41">
        <f t="shared" si="2"/>
        <v>0</v>
      </c>
      <c r="J81" s="41">
        <f t="shared" si="2"/>
        <v>0</v>
      </c>
      <c r="K81" s="41">
        <f t="shared" si="2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4.4970017636684304E-2</v>
      </c>
      <c r="H82" s="41">
        <f t="shared" si="2"/>
        <v>0</v>
      </c>
      <c r="I82" s="41">
        <f t="shared" si="2"/>
        <v>0</v>
      </c>
      <c r="J82" s="41">
        <f t="shared" si="2"/>
        <v>4.4970017636684304E-2</v>
      </c>
      <c r="K82" s="41">
        <f t="shared" si="2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0.3457513227513227</v>
      </c>
      <c r="H83" s="41">
        <f t="shared" si="2"/>
        <v>0</v>
      </c>
      <c r="I83" s="41">
        <f t="shared" si="2"/>
        <v>3.029577858061528E-2</v>
      </c>
      <c r="J83" s="41">
        <f t="shared" si="2"/>
        <v>0.30935303276010895</v>
      </c>
      <c r="K83" s="41">
        <f t="shared" si="2"/>
        <v>6.1025114105985011E-3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5.0269436442587235E-3</v>
      </c>
      <c r="H84" s="41">
        <f t="shared" si="2"/>
        <v>0</v>
      </c>
      <c r="I84" s="41">
        <f t="shared" si="2"/>
        <v>0</v>
      </c>
      <c r="J84" s="41">
        <f t="shared" si="2"/>
        <v>5.0269436442587235E-3</v>
      </c>
      <c r="K84" s="41">
        <f t="shared" si="2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0.27514650233822874</v>
      </c>
      <c r="H85" s="41">
        <f t="shared" si="2"/>
        <v>0</v>
      </c>
      <c r="I85" s="41">
        <f t="shared" si="2"/>
        <v>2.4109170272256987E-2</v>
      </c>
      <c r="J85" s="41">
        <f t="shared" si="2"/>
        <v>0.24618099585084474</v>
      </c>
      <c r="K85" s="41">
        <f t="shared" si="2"/>
        <v>4.8563362151269876E-3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7.0604820413094016E-2</v>
      </c>
      <c r="H86" s="90">
        <f>H83-H85</f>
        <v>0</v>
      </c>
      <c r="I86" s="90">
        <f>I83-I85</f>
        <v>6.1866083083582935E-3</v>
      </c>
      <c r="J86" s="90">
        <f>J83-J85</f>
        <v>6.3172036909264206E-2</v>
      </c>
      <c r="K86" s="90">
        <f>K83-K85</f>
        <v>1.2461751954715135E-3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201" t="s">
        <v>170</v>
      </c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201" t="s">
        <v>180</v>
      </c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1838.98</v>
      </c>
      <c r="H93" s="90">
        <f>SUM(H94:H95)</f>
        <v>0</v>
      </c>
      <c r="I93" s="90">
        <f>SUM(I94:I95)</f>
        <v>161.137</v>
      </c>
      <c r="J93" s="90">
        <f>SUM(J94:J95)</f>
        <v>1645.385</v>
      </c>
      <c r="K93" s="90">
        <f>SUM(K94:K95)</f>
        <v>32.457999999999998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1838.98</v>
      </c>
      <c r="H94" s="54">
        <f>H34</f>
        <v>0</v>
      </c>
      <c r="I94" s="54">
        <f>I34</f>
        <v>161.137</v>
      </c>
      <c r="J94" s="54">
        <f>J34</f>
        <v>1645.385</v>
      </c>
      <c r="K94" s="54">
        <f>K34</f>
        <v>32.457999999999998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 t="s">
        <v>268</v>
      </c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3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3"/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3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3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3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3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3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3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3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3"/>
        <v>1158.90847908</v>
      </c>
      <c r="H142" s="114">
        <f>SUM( H143:H144)</f>
        <v>0</v>
      </c>
      <c r="I142" s="114">
        <f>SUM( I143:I144)</f>
        <v>101.54707261281469</v>
      </c>
      <c r="J142" s="114">
        <f>SUM( J143:J144)</f>
        <v>1036.9066699208506</v>
      </c>
      <c r="K142" s="114">
        <f>SUM( K143:K144)</f>
        <v>20.454736546334725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3"/>
        <v>1158.90847908</v>
      </c>
      <c r="H143" s="54">
        <f>[3]акт!$F$19/1000/$G$33*H33</f>
        <v>0</v>
      </c>
      <c r="I143" s="54">
        <f>[3]акт!$F$19/1000/$G$33*I33</f>
        <v>101.54707261281469</v>
      </c>
      <c r="J143" s="54">
        <f>[3]акт!$F$19/1000/$G$33*J33</f>
        <v>1036.9066699208506</v>
      </c>
      <c r="K143" s="54">
        <f>[3]акт!$F$19/1000/$G$33*K33</f>
        <v>20.454736546334725</v>
      </c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3"/>
        <v>0</v>
      </c>
      <c r="H144" s="114">
        <f>H145+H146</f>
        <v>0</v>
      </c>
      <c r="I144" s="114">
        <f>I145+I146</f>
        <v>0</v>
      </c>
      <c r="J144" s="114">
        <f>J145+J146</f>
        <v>0</v>
      </c>
      <c r="K144" s="114">
        <f>K145+K146</f>
        <v>0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3"/>
        <v>0</v>
      </c>
      <c r="H145" s="54"/>
      <c r="I145" s="54"/>
      <c r="J145" s="54"/>
      <c r="K145" s="54"/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3"/>
        <v>0</v>
      </c>
      <c r="H146" s="54"/>
      <c r="I146" s="54"/>
      <c r="J146" s="54"/>
      <c r="K146" s="54"/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94" t="str">
        <f>IF([3]Титульный!G45="","",[3]Титульный!G45)</f>
        <v>Начальник АДО</v>
      </c>
      <c r="G148" s="194"/>
      <c r="H148" s="128"/>
      <c r="I148" s="194" t="str">
        <f>IF([3]Титульный!G44="","",[3]Титульный!G44)</f>
        <v>Архипенко Дмитрий Витальевич</v>
      </c>
      <c r="J148" s="194"/>
      <c r="K148" s="194"/>
      <c r="L148" s="128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204" t="s">
        <v>322</v>
      </c>
      <c r="G149" s="204"/>
      <c r="H149" s="91"/>
      <c r="I149" s="204" t="s">
        <v>323</v>
      </c>
      <c r="J149" s="204"/>
      <c r="K149" s="204"/>
      <c r="L149" s="91"/>
      <c r="M149" s="204" t="s">
        <v>324</v>
      </c>
      <c r="N149" s="204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94" t="str">
        <f>IF([3]Титульный!G46="","",[3]Титульный!G46)</f>
        <v>(383)279-78-25</v>
      </c>
      <c r="G151" s="194"/>
      <c r="H151" s="194"/>
      <c r="I151" s="91"/>
      <c r="J151" s="118" t="s">
        <v>327</v>
      </c>
      <c r="K151" s="128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205" t="s">
        <v>329</v>
      </c>
      <c r="G152" s="205"/>
      <c r="H152" s="205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G28" sqref="G28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 t="s">
        <v>11</v>
      </c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96" t="s">
        <v>13</v>
      </c>
      <c r="E11" s="198" t="s">
        <v>14</v>
      </c>
      <c r="F11" s="198" t="s">
        <v>15</v>
      </c>
      <c r="G11" s="198" t="s">
        <v>16</v>
      </c>
      <c r="H11" s="198" t="s">
        <v>17</v>
      </c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7" t="s">
        <v>18</v>
      </c>
      <c r="I12" s="127" t="s">
        <v>19</v>
      </c>
      <c r="J12" s="127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201" t="s">
        <v>22</v>
      </c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2239.7240000000002</v>
      </c>
      <c r="H15" s="90">
        <f>H16+H17+H20+H23</f>
        <v>0</v>
      </c>
      <c r="I15" s="90">
        <f>I16+I17+I20+I23</f>
        <v>2239.7240000000002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2239.7240000000002</v>
      </c>
      <c r="H23" s="90">
        <f>SUM(H24:H26)</f>
        <v>0</v>
      </c>
      <c r="I23" s="90">
        <f>SUM(I24:I26)</f>
        <v>2239.7240000000002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2239.7240000000002</v>
      </c>
      <c r="H25" s="41"/>
      <c r="I25" s="41">
        <f>[4]сведения!C7/1000</f>
        <v>2239.7240000000002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2084.1972012542014</v>
      </c>
      <c r="H27" s="90">
        <f>H29+H30+H31</f>
        <v>0</v>
      </c>
      <c r="I27" s="90">
        <f>I28+I30+I31</f>
        <v>0</v>
      </c>
      <c r="J27" s="90">
        <f>J28+J29+J31</f>
        <v>2050.9107145555349</v>
      </c>
      <c r="K27" s="90">
        <f>K28+K29+K30</f>
        <v>33.286486698666565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2050.9107145555349</v>
      </c>
      <c r="H29" s="26"/>
      <c r="I29" s="107"/>
      <c r="J29" s="26">
        <f>I43</f>
        <v>2050.9107145555349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33.286486698666565</v>
      </c>
      <c r="H30" s="26"/>
      <c r="I30" s="26"/>
      <c r="J30" s="107"/>
      <c r="K30" s="26">
        <f>J43</f>
        <v>33.286486698666565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2015.625</v>
      </c>
      <c r="H33" s="90">
        <f>H34+H36+H39+H42</f>
        <v>0</v>
      </c>
      <c r="I33" s="90">
        <f>I34+I36+I39+I42</f>
        <v>171.714</v>
      </c>
      <c r="J33" s="90">
        <f>J34+J36+J39+J42</f>
        <v>1813.6390000000001</v>
      </c>
      <c r="K33" s="90">
        <f>K34+K36+K39+K42</f>
        <v>30.271999999999998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2015.625</v>
      </c>
      <c r="H34" s="126"/>
      <c r="I34" s="126">
        <f>([4]сведения!E8+[4]сведения!E9)/1000</f>
        <v>171.714</v>
      </c>
      <c r="J34" s="126">
        <f>[4]сведения!F9/1000+[4]сведения!F8/1000</f>
        <v>1813.6390000000001</v>
      </c>
      <c r="K34" s="126">
        <f>[4]сведения!G9/1000+[4]сведения!G8/1000</f>
        <v>30.271999999999998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2084.1972012542014</v>
      </c>
      <c r="H43" s="26"/>
      <c r="I43" s="26">
        <f>I15-I33-I46-I45</f>
        <v>2050.9107145555349</v>
      </c>
      <c r="J43" s="26">
        <f>I43-J33-J46-J45</f>
        <v>33.286486698666565</v>
      </c>
      <c r="K43" s="26">
        <f>J43-K33-K46-K45</f>
        <v>-1.0036416142611415E-13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23.382999999999999</v>
      </c>
      <c r="H45" s="26"/>
      <c r="I45" s="26"/>
      <c r="J45" s="26">
        <f>[4]ведомость!U14/1000</f>
        <v>23.382999999999999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200.71600000000004</v>
      </c>
      <c r="H46" s="26">
        <f>([4]ведомость!$U$11/1000)/'[4]Отпуск ЭЭ сет организациями'!$G$34*'[4]Отпуск ЭЭ сет организациями'!H34</f>
        <v>0</v>
      </c>
      <c r="I46" s="26">
        <f>([4]ведомость!$U$11/1000)/'[4]Отпуск ЭЭ сет организациями'!$G$34*'[4]Отпуск ЭЭ сет организациями'!I34</f>
        <v>17.099285444465117</v>
      </c>
      <c r="J46" s="26">
        <f>([4]ведомость!$U$11/1000)/'[4]Отпуск ЭЭ сет организациями'!$G$34*'[4]Отпуск ЭЭ сет организациями'!J34</f>
        <v>180.60222785686824</v>
      </c>
      <c r="K46" s="26">
        <f>([4]ведомость!$U$11/1000)/'[4]Отпуск ЭЭ сет организациями'!$G$34*'[4]Отпуск ЭЭ сет организациями'!K34</f>
        <v>3.0144866986666665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2.3017772505061278</v>
      </c>
      <c r="H47" s="26"/>
      <c r="I47" s="26"/>
      <c r="J47" s="26">
        <f>[4]ведомость!U15/1000</f>
        <v>2.3017772505061278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170.99357235842919</v>
      </c>
      <c r="H48" s="26">
        <f>H34/(1-[4]сведения!$G$12/100)*[4]сведения!$G$12/100</f>
        <v>0</v>
      </c>
      <c r="I48" s="26">
        <f>I34/(1-[4]сведения!$G$12/100)*[4]сведения!$G$12/100</f>
        <v>14.567188978086353</v>
      </c>
      <c r="J48" s="26">
        <f>J34/(1-[4]сведения!$G$12/100)*[4]сведения!$G$12/100</f>
        <v>153.85828791494905</v>
      </c>
      <c r="K48" s="26">
        <f>K34/(1-[4]сведения!$G$12/100)*[4]сведения!$G$12/100</f>
        <v>2.5680954653937946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29.722427641570832</v>
      </c>
      <c r="H49" s="90">
        <f>H46-H48</f>
        <v>0</v>
      </c>
      <c r="I49" s="90">
        <f>I46-I48</f>
        <v>2.5320964663787642</v>
      </c>
      <c r="J49" s="90">
        <f>J46-J48</f>
        <v>26.743939941919194</v>
      </c>
      <c r="K49" s="90">
        <f>K46-K48</f>
        <v>0.44639123327287189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201" t="s">
        <v>109</v>
      </c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3.9501305114638448</v>
      </c>
      <c r="H52" s="90">
        <f>H53+H54+H57+H60</f>
        <v>0</v>
      </c>
      <c r="I52" s="90">
        <f>I53+I54+I57+I60</f>
        <v>3.9501305114638448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>
        <f>H16/6804*12</f>
        <v>0</v>
      </c>
      <c r="I53" s="26">
        <f>I16/6804*12</f>
        <v>0</v>
      </c>
      <c r="J53" s="26">
        <f>J16/6804*12</f>
        <v>0</v>
      </c>
      <c r="K53" s="26">
        <f>K16/6804*12</f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3.9501305114638448</v>
      </c>
      <c r="H60" s="90">
        <f>SUM(H61:H63)</f>
        <v>0</v>
      </c>
      <c r="I60" s="90">
        <f>SUM(I61:I63)</f>
        <v>3.9501305114638448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3.9501305114638448</v>
      </c>
      <c r="H62" s="41">
        <f>H25/6804*12</f>
        <v>0</v>
      </c>
      <c r="I62" s="41">
        <f>I25/6804*12</f>
        <v>3.9501305114638448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3.6758328064448</v>
      </c>
      <c r="H64" s="90">
        <f>H66+H67+H68</f>
        <v>0</v>
      </c>
      <c r="I64" s="90">
        <f>I65+I67+I68</f>
        <v>0</v>
      </c>
      <c r="J64" s="90">
        <f>J65+J66+J68</f>
        <v>3.6171264806975927</v>
      </c>
      <c r="K64" s="90">
        <f>K65+K66+K67</f>
        <v>5.8706325747207348E-2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41">
        <f t="shared" ref="H65:K75" si="1">I28/6804*12</f>
        <v>0</v>
      </c>
      <c r="J65" s="41">
        <f t="shared" si="1"/>
        <v>0</v>
      </c>
      <c r="K65" s="41">
        <f t="shared" si="1"/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3.6171264806975927</v>
      </c>
      <c r="H66" s="41">
        <f t="shared" si="1"/>
        <v>0</v>
      </c>
      <c r="I66" s="109"/>
      <c r="J66" s="41">
        <f t="shared" si="1"/>
        <v>3.6171264806975927</v>
      </c>
      <c r="K66" s="41">
        <f t="shared" si="1"/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5.8706325747207348E-2</v>
      </c>
      <c r="H67" s="41">
        <f t="shared" si="1"/>
        <v>0</v>
      </c>
      <c r="I67" s="41">
        <f t="shared" si="1"/>
        <v>0</v>
      </c>
      <c r="J67" s="107"/>
      <c r="K67" s="41">
        <f t="shared" si="1"/>
        <v>5.8706325747207348E-2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 t="shared" si="1"/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 t="shared" si="1"/>
        <v>0</v>
      </c>
      <c r="J69" s="41">
        <f t="shared" si="1"/>
        <v>0</v>
      </c>
      <c r="K69" s="41">
        <f t="shared" si="1"/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3.5548941798941804</v>
      </c>
      <c r="H70" s="90">
        <f>H71+H73+H76+H79</f>
        <v>0</v>
      </c>
      <c r="I70" s="90">
        <f>I71+I73+I76+I79</f>
        <v>0.30284656084656081</v>
      </c>
      <c r="J70" s="90">
        <f>J71+J73+J76+J79</f>
        <v>3.1986578483245154</v>
      </c>
      <c r="K70" s="90">
        <f>K71+K73+K76+K79</f>
        <v>5.3389770723104059E-2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3.5548941798941804</v>
      </c>
      <c r="H71" s="41">
        <f>H34/6804*12</f>
        <v>0</v>
      </c>
      <c r="I71" s="41">
        <f t="shared" si="1"/>
        <v>0.30284656084656081</v>
      </c>
      <c r="J71" s="41">
        <f t="shared" si="1"/>
        <v>3.1986578483245154</v>
      </c>
      <c r="K71" s="41">
        <f t="shared" si="1"/>
        <v>5.3389770723104059E-2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1"/>
        <v>0</v>
      </c>
      <c r="J72" s="41">
        <f t="shared" si="1"/>
        <v>0</v>
      </c>
      <c r="K72" s="41">
        <f t="shared" si="1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1"/>
        <v>0</v>
      </c>
      <c r="J73" s="41">
        <f t="shared" si="1"/>
        <v>0</v>
      </c>
      <c r="K73" s="41">
        <f t="shared" si="1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1"/>
        <v>0</v>
      </c>
      <c r="J74" s="41">
        <f t="shared" si="1"/>
        <v>0</v>
      </c>
      <c r="K74" s="41">
        <f t="shared" si="1"/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1"/>
        <v>0</v>
      </c>
      <c r="J75" s="41">
        <f t="shared" si="1"/>
        <v>0</v>
      </c>
      <c r="K75" s="41">
        <f t="shared" si="1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2">H42/6804*12</f>
        <v>0</v>
      </c>
      <c r="I79" s="41">
        <f t="shared" si="2"/>
        <v>0</v>
      </c>
      <c r="J79" s="41">
        <f t="shared" si="2"/>
        <v>0</v>
      </c>
      <c r="K79" s="41">
        <f t="shared" si="2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3.6758328064448</v>
      </c>
      <c r="H80" s="41">
        <f t="shared" si="2"/>
        <v>0</v>
      </c>
      <c r="I80" s="41">
        <f t="shared" si="2"/>
        <v>3.6171264806975927</v>
      </c>
      <c r="J80" s="41">
        <f t="shared" si="2"/>
        <v>5.8706325747207348E-2</v>
      </c>
      <c r="K80" s="41">
        <f t="shared" si="2"/>
        <v>-1.7700910304429303E-16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2"/>
        <v>0</v>
      </c>
      <c r="I81" s="41">
        <f t="shared" si="2"/>
        <v>0</v>
      </c>
      <c r="J81" s="41">
        <f t="shared" si="2"/>
        <v>0</v>
      </c>
      <c r="K81" s="41">
        <f t="shared" si="2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4.1239858906525574E-2</v>
      </c>
      <c r="H82" s="41">
        <f t="shared" si="2"/>
        <v>0</v>
      </c>
      <c r="I82" s="41">
        <f t="shared" si="2"/>
        <v>0</v>
      </c>
      <c r="J82" s="41">
        <f t="shared" si="2"/>
        <v>4.1239858906525574E-2</v>
      </c>
      <c r="K82" s="41">
        <f t="shared" si="2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0.35399647266313938</v>
      </c>
      <c r="H83" s="41">
        <f t="shared" si="2"/>
        <v>0</v>
      </c>
      <c r="I83" s="41">
        <f t="shared" si="2"/>
        <v>3.0157469919691565E-2</v>
      </c>
      <c r="J83" s="41">
        <f t="shared" si="2"/>
        <v>0.31852244771934435</v>
      </c>
      <c r="K83" s="41">
        <f t="shared" si="2"/>
        <v>5.3165550241034681E-3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4.0595718703811783E-3</v>
      </c>
      <c r="H84" s="41">
        <f t="shared" si="2"/>
        <v>0</v>
      </c>
      <c r="I84" s="41">
        <f t="shared" si="2"/>
        <v>0</v>
      </c>
      <c r="J84" s="41">
        <f t="shared" si="2"/>
        <v>4.0595718703811783E-3</v>
      </c>
      <c r="K84" s="41">
        <f t="shared" si="2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0.30157596535878167</v>
      </c>
      <c r="H85" s="41">
        <f t="shared" si="2"/>
        <v>0</v>
      </c>
      <c r="I85" s="41">
        <f t="shared" si="2"/>
        <v>2.5691691319376285E-2</v>
      </c>
      <c r="J85" s="41">
        <f t="shared" si="2"/>
        <v>0.27135500514100364</v>
      </c>
      <c r="K85" s="41">
        <f t="shared" si="2"/>
        <v>4.5292688984017544E-3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5.2420507304357704E-2</v>
      </c>
      <c r="H86" s="90">
        <f>H83-H85</f>
        <v>0</v>
      </c>
      <c r="I86" s="90">
        <f>I83-I85</f>
        <v>4.4657786003152802E-3</v>
      </c>
      <c r="J86" s="90">
        <f>J83-J85</f>
        <v>4.7167442578340713E-2</v>
      </c>
      <c r="K86" s="90">
        <f>K83-K85</f>
        <v>7.8728612570171368E-4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201" t="s">
        <v>170</v>
      </c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201" t="s">
        <v>180</v>
      </c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2015.625</v>
      </c>
      <c r="H93" s="90">
        <f>SUM(H94:H95)</f>
        <v>0</v>
      </c>
      <c r="I93" s="90">
        <f>SUM(I94:I95)</f>
        <v>171.714</v>
      </c>
      <c r="J93" s="90">
        <f>SUM(J94:J95)</f>
        <v>1813.6390000000001</v>
      </c>
      <c r="K93" s="90">
        <f>SUM(K94:K95)</f>
        <v>30.271999999999998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2015.625</v>
      </c>
      <c r="H94" s="54">
        <f>H34</f>
        <v>0</v>
      </c>
      <c r="I94" s="54">
        <f>I34</f>
        <v>171.714</v>
      </c>
      <c r="J94" s="54">
        <f>J34</f>
        <v>1813.6390000000001</v>
      </c>
      <c r="K94" s="54">
        <f>K34</f>
        <v>30.271999999999998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 t="s">
        <v>268</v>
      </c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3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3"/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3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3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3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3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3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3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3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3"/>
        <v>1270.22884329</v>
      </c>
      <c r="H142" s="114">
        <f>SUM( H143:H144)</f>
        <v>0</v>
      </c>
      <c r="I142" s="114">
        <f>SUM( I143:I144)</f>
        <v>108.21262665262589</v>
      </c>
      <c r="J142" s="114">
        <f>SUM( J143:J144)</f>
        <v>1142.9390730496161</v>
      </c>
      <c r="K142" s="114">
        <f>SUM( K143:K144)</f>
        <v>19.077143587758076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3"/>
        <v>1270.22884329</v>
      </c>
      <c r="H143" s="54">
        <f>[4]акт!$F$19/1000/$G$33*H33</f>
        <v>0</v>
      </c>
      <c r="I143" s="54">
        <f>[4]акт!$F$19/1000/$G$33*I33</f>
        <v>108.21262665262589</v>
      </c>
      <c r="J143" s="54">
        <f>[4]акт!$F$19/1000/$G$33*J33</f>
        <v>1142.9390730496161</v>
      </c>
      <c r="K143" s="54">
        <f>[4]акт!$F$19/1000/$G$33*K33</f>
        <v>19.077143587758076</v>
      </c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3"/>
        <v>0</v>
      </c>
      <c r="H144" s="114">
        <f>H145+H146</f>
        <v>0</v>
      </c>
      <c r="I144" s="114">
        <f>I145+I146</f>
        <v>0</v>
      </c>
      <c r="J144" s="114">
        <f>J145+J146</f>
        <v>0</v>
      </c>
      <c r="K144" s="114">
        <f>K145+K146</f>
        <v>0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3"/>
        <v>0</v>
      </c>
      <c r="H145" s="54"/>
      <c r="I145" s="54"/>
      <c r="J145" s="54"/>
      <c r="K145" s="54"/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3"/>
        <v>0</v>
      </c>
      <c r="H146" s="54"/>
      <c r="I146" s="54"/>
      <c r="J146" s="54"/>
      <c r="K146" s="54"/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94" t="str">
        <f>IF([4]Титульный!G45="","",[4]Титульный!G45)</f>
        <v>Начальник АДО</v>
      </c>
      <c r="G148" s="194"/>
      <c r="H148" s="128"/>
      <c r="I148" s="194" t="str">
        <f>IF([4]Титульный!G44="","",[4]Титульный!G44)</f>
        <v>Архипенко Дмитрий Витальевич</v>
      </c>
      <c r="J148" s="194"/>
      <c r="K148" s="194"/>
      <c r="L148" s="128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204" t="s">
        <v>322</v>
      </c>
      <c r="G149" s="204"/>
      <c r="H149" s="91"/>
      <c r="I149" s="204" t="s">
        <v>323</v>
      </c>
      <c r="J149" s="204"/>
      <c r="K149" s="204"/>
      <c r="L149" s="91"/>
      <c r="M149" s="204" t="s">
        <v>324</v>
      </c>
      <c r="N149" s="204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94" t="str">
        <f>IF([4]Титульный!G46="","",[4]Титульный!G46)</f>
        <v>(383)279-78-25</v>
      </c>
      <c r="G151" s="194"/>
      <c r="H151" s="194"/>
      <c r="I151" s="91"/>
      <c r="J151" s="118" t="s">
        <v>327</v>
      </c>
      <c r="K151" s="128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205" t="s">
        <v>329</v>
      </c>
      <c r="G152" s="205"/>
      <c r="H152" s="205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 t="s">
        <v>11</v>
      </c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96" t="s">
        <v>13</v>
      </c>
      <c r="E11" s="198" t="s">
        <v>14</v>
      </c>
      <c r="F11" s="198" t="s">
        <v>15</v>
      </c>
      <c r="G11" s="198" t="s">
        <v>16</v>
      </c>
      <c r="H11" s="198" t="s">
        <v>17</v>
      </c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86" t="s">
        <v>18</v>
      </c>
      <c r="I12" s="186" t="s">
        <v>19</v>
      </c>
      <c r="J12" s="186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201" t="s">
        <v>22</v>
      </c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2147.1840000000002</v>
      </c>
      <c r="H15" s="90">
        <f>H16+H17+H20+H23</f>
        <v>0</v>
      </c>
      <c r="I15" s="90">
        <f>I16+I17+I20+I23</f>
        <v>2147.1840000000002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2147.1840000000002</v>
      </c>
      <c r="H23" s="90">
        <f>SUM(H24:H26)</f>
        <v>0</v>
      </c>
      <c r="I23" s="90">
        <f>SUM(I24:I26)</f>
        <v>2147.1840000000002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2147.1840000000002</v>
      </c>
      <c r="H25" s="41"/>
      <c r="I25" s="41">
        <f>[5]сведения!C7/1000</f>
        <v>2147.1840000000002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2017.4018960286967</v>
      </c>
      <c r="H27" s="90">
        <f>H29+H30+H31</f>
        <v>0</v>
      </c>
      <c r="I27" s="90">
        <f>I28+I30+I31</f>
        <v>0</v>
      </c>
      <c r="J27" s="90">
        <f>J28+J29+J31</f>
        <v>1987.0519506678208</v>
      </c>
      <c r="K27" s="90">
        <f>K28+K29+K30</f>
        <v>30.349945360875946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1987.0519506678208</v>
      </c>
      <c r="H29" s="26"/>
      <c r="I29" s="107"/>
      <c r="J29" s="26">
        <f>I43</f>
        <v>1987.0519506678208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30.349945360875946</v>
      </c>
      <c r="H30" s="26"/>
      <c r="I30" s="26"/>
      <c r="J30" s="107"/>
      <c r="K30" s="26">
        <f>J43</f>
        <v>30.349945360875946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1869.8139999999999</v>
      </c>
      <c r="H33" s="90">
        <f>H34+H36+H39+H42</f>
        <v>0</v>
      </c>
      <c r="I33" s="90">
        <f>I34+I36+I39+I42</f>
        <v>140.774</v>
      </c>
      <c r="J33" s="90">
        <f>J34+J36+J39+J42</f>
        <v>1702.3589999999999</v>
      </c>
      <c r="K33" s="90">
        <f>K34+K36+K39+K42</f>
        <v>26.681000000000001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1869.8139999999999</v>
      </c>
      <c r="H34" s="126"/>
      <c r="I34" s="126">
        <f>([5]сведения!E8+[5]сведения!E9)/1000</f>
        <v>140.774</v>
      </c>
      <c r="J34" s="126">
        <f>[5]сведения!F9/1000+[5]сведения!F8/1000</f>
        <v>1702.3589999999999</v>
      </c>
      <c r="K34" s="126">
        <f>[5]сведения!G9/1000+[5]сведения!G8/1000</f>
        <v>26.681000000000001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2017.4018960286971</v>
      </c>
      <c r="H43" s="26"/>
      <c r="I43" s="26">
        <f>I15-I33-I46-I45</f>
        <v>1987.0519506678208</v>
      </c>
      <c r="J43" s="26">
        <f>I43-J33-J46-J45</f>
        <v>30.349945360875946</v>
      </c>
      <c r="K43" s="26">
        <f>J43-K33-K46-K45</f>
        <v>4.7783998979866737E-13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20.248999999999999</v>
      </c>
      <c r="H45" s="26"/>
      <c r="I45" s="26"/>
      <c r="J45" s="26">
        <f>[5]ведомость!U14/1000</f>
        <v>20.248999999999999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257.12100000000004</v>
      </c>
      <c r="H46" s="26">
        <f>([5]ведомость!$U$11/1000)/'[5]Отпуск ЭЭ сет организациями'!$G$34*'[5]Отпуск ЭЭ сет организациями'!H34</f>
        <v>0</v>
      </c>
      <c r="I46" s="26">
        <f>([5]ведомость!$U$11/1000)/'[5]Отпуск ЭЭ сет организациями'!$G$34*'[5]Отпуск ЭЭ сет организациями'!I34</f>
        <v>19.358049332179565</v>
      </c>
      <c r="J46" s="26">
        <f>([5]ведомость!$U$11/1000)/'[5]Отпуск ЭЭ сет организациями'!$G$34*'[5]Отпуск ЭЭ сет организациями'!J34</f>
        <v>234.09400530694498</v>
      </c>
      <c r="K46" s="26">
        <f>([5]ведомость!$U$11/1000)/'[5]Отпуск ЭЭ сет организациями'!$G$34*'[5]Отпуск ЭЭ сет организациями'!K34</f>
        <v>3.6689453608754672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2.7546399929526162</v>
      </c>
      <c r="H47" s="26"/>
      <c r="I47" s="26"/>
      <c r="J47" s="26">
        <f>[5]ведомость!U15/1000</f>
        <v>2.7546399929526162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158.62383901063137</v>
      </c>
      <c r="H48" s="26">
        <f>H34/(1-[5]сведения!$G$12/100)*[5]сведения!$G$12/100</f>
        <v>0</v>
      </c>
      <c r="I48" s="26">
        <f>I34/(1-[5]сведения!$G$12/100)*[5]сведения!$G$12/100</f>
        <v>11.942424387068781</v>
      </c>
      <c r="J48" s="26">
        <f>J34/(1-[5]сведения!$G$12/100)*[5]сведения!$G$12/100</f>
        <v>144.41795812540681</v>
      </c>
      <c r="K48" s="26">
        <f>K34/(1-[5]сведения!$G$12/100)*[5]сведения!$G$12/100</f>
        <v>2.2634564981557825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98.497160989368624</v>
      </c>
      <c r="H49" s="90">
        <f>H46-H48</f>
        <v>0</v>
      </c>
      <c r="I49" s="90">
        <f>I46-I48</f>
        <v>7.4156249451107836</v>
      </c>
      <c r="J49" s="90">
        <f>J46-J48</f>
        <v>89.676047181538166</v>
      </c>
      <c r="K49" s="90">
        <f>K46-K48</f>
        <v>1.4054888627196847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201" t="s">
        <v>109</v>
      </c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3.7869206349206355</v>
      </c>
      <c r="H52" s="90">
        <f>H53+H54+H57+H60</f>
        <v>0</v>
      </c>
      <c r="I52" s="90">
        <f>I53+I54+I57+I60</f>
        <v>3.7869206349206355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>
        <f>H16/6804*12</f>
        <v>0</v>
      </c>
      <c r="I53" s="26">
        <f>I16/6804*12</f>
        <v>0</v>
      </c>
      <c r="J53" s="26">
        <f>J16/6804*12</f>
        <v>0</v>
      </c>
      <c r="K53" s="26">
        <f>K16/6804*12</f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3.7869206349206355</v>
      </c>
      <c r="H60" s="90">
        <f>SUM(H61:H63)</f>
        <v>0</v>
      </c>
      <c r="I60" s="90">
        <f>SUM(I61:I63)</f>
        <v>3.7869206349206355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3.7869206349206355</v>
      </c>
      <c r="H62" s="41">
        <f>H25/6804*12</f>
        <v>0</v>
      </c>
      <c r="I62" s="41">
        <f>I25/6804*12</f>
        <v>3.7869206349206355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3.5580280353239799</v>
      </c>
      <c r="H64" s="90">
        <f>H66+H67+H68</f>
        <v>0</v>
      </c>
      <c r="I64" s="90">
        <f>I65+I67+I68</f>
        <v>0</v>
      </c>
      <c r="J64" s="90">
        <f>J65+J66+J68</f>
        <v>3.504500794828608</v>
      </c>
      <c r="K64" s="90">
        <f>K65+K66+K67</f>
        <v>5.3527240495372039E-2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41">
        <f t="shared" ref="H65:L75" si="1">I28/6804*12</f>
        <v>0</v>
      </c>
      <c r="J65" s="41">
        <f t="shared" si="1"/>
        <v>0</v>
      </c>
      <c r="K65" s="41">
        <f t="shared" si="1"/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3.504500794828608</v>
      </c>
      <c r="H66" s="41">
        <f t="shared" si="1"/>
        <v>0</v>
      </c>
      <c r="I66" s="109"/>
      <c r="J66" s="41">
        <f t="shared" si="1"/>
        <v>3.504500794828608</v>
      </c>
      <c r="K66" s="41">
        <f t="shared" si="1"/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5.3527240495372039E-2</v>
      </c>
      <c r="H67" s="41">
        <f t="shared" si="1"/>
        <v>0</v>
      </c>
      <c r="I67" s="41">
        <f t="shared" si="1"/>
        <v>0</v>
      </c>
      <c r="J67" s="107"/>
      <c r="K67" s="41">
        <f t="shared" si="1"/>
        <v>5.3527240495372039E-2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 t="shared" si="1"/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 t="shared" si="1"/>
        <v>0</v>
      </c>
      <c r="J69" s="41">
        <f t="shared" si="1"/>
        <v>0</v>
      </c>
      <c r="K69" s="41">
        <f t="shared" si="1"/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3.2977319223985893</v>
      </c>
      <c r="H70" s="90">
        <f>H71+H73+H76+H79</f>
        <v>0</v>
      </c>
      <c r="I70" s="90">
        <f>I71+I73+I76+I79</f>
        <v>0.24827865961199297</v>
      </c>
      <c r="J70" s="90">
        <f>J71+J73+J76+J79</f>
        <v>3.0023968253968256</v>
      </c>
      <c r="K70" s="90">
        <f>K71+K73+K76+K79</f>
        <v>4.7056437389770722E-2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3.2977319223985893</v>
      </c>
      <c r="H71" s="41">
        <f>H34/6804*12</f>
        <v>0</v>
      </c>
      <c r="I71" s="41">
        <f t="shared" si="1"/>
        <v>0.24827865961199297</v>
      </c>
      <c r="J71" s="41">
        <f t="shared" si="1"/>
        <v>3.0023968253968256</v>
      </c>
      <c r="K71" s="41">
        <f t="shared" si="1"/>
        <v>4.7056437389770722E-2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1"/>
        <v>0</v>
      </c>
      <c r="J72" s="41">
        <f t="shared" si="1"/>
        <v>0</v>
      </c>
      <c r="K72" s="41">
        <f t="shared" si="1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1"/>
        <v>0</v>
      </c>
      <c r="J73" s="41">
        <f t="shared" si="1"/>
        <v>0</v>
      </c>
      <c r="K73" s="41">
        <f t="shared" si="1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1"/>
        <v>0</v>
      </c>
      <c r="J74" s="41">
        <f t="shared" si="1"/>
        <v>0</v>
      </c>
      <c r="K74" s="41">
        <f t="shared" si="1"/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1"/>
        <v>0</v>
      </c>
      <c r="J75" s="41">
        <f t="shared" si="1"/>
        <v>0</v>
      </c>
      <c r="K75" s="41">
        <f t="shared" si="1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2">H42/6804*12</f>
        <v>0</v>
      </c>
      <c r="I79" s="41">
        <f t="shared" si="2"/>
        <v>0</v>
      </c>
      <c r="J79" s="41">
        <f t="shared" si="2"/>
        <v>0</v>
      </c>
      <c r="K79" s="41">
        <f t="shared" si="2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3.5580280353239808</v>
      </c>
      <c r="H80" s="41">
        <f t="shared" si="2"/>
        <v>0</v>
      </c>
      <c r="I80" s="41">
        <f t="shared" si="2"/>
        <v>3.504500794828608</v>
      </c>
      <c r="J80" s="41">
        <f t="shared" si="2"/>
        <v>5.3527240495372039E-2</v>
      </c>
      <c r="K80" s="41">
        <f t="shared" si="2"/>
        <v>8.4275130475955451E-16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2"/>
        <v>0</v>
      </c>
      <c r="I81" s="41">
        <f t="shared" si="2"/>
        <v>0</v>
      </c>
      <c r="J81" s="41">
        <f t="shared" si="2"/>
        <v>0</v>
      </c>
      <c r="K81" s="41">
        <f t="shared" si="2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3.5712522045855379E-2</v>
      </c>
      <c r="H82" s="41">
        <f t="shared" si="2"/>
        <v>0</v>
      </c>
      <c r="I82" s="41">
        <f t="shared" si="2"/>
        <v>0</v>
      </c>
      <c r="J82" s="41">
        <f t="shared" si="2"/>
        <v>3.5712522045855379E-2</v>
      </c>
      <c r="K82" s="41">
        <f t="shared" si="2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0.45347619047619059</v>
      </c>
      <c r="H83" s="41">
        <f t="shared" si="2"/>
        <v>0</v>
      </c>
      <c r="I83" s="41">
        <f t="shared" si="2"/>
        <v>3.4141180480034505E-2</v>
      </c>
      <c r="J83" s="41">
        <f t="shared" si="2"/>
        <v>0.41286420689055559</v>
      </c>
      <c r="K83" s="41">
        <f t="shared" si="2"/>
        <v>6.4708031056004709E-3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4.8582715925090236E-3</v>
      </c>
      <c r="H84" s="41">
        <f t="shared" si="2"/>
        <v>0</v>
      </c>
      <c r="I84" s="41">
        <f t="shared" si="2"/>
        <v>0</v>
      </c>
      <c r="J84" s="41">
        <f t="shared" si="2"/>
        <v>4.8582715925090236E-3</v>
      </c>
      <c r="K84" s="41">
        <f t="shared" si="2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0.27975985716160734</v>
      </c>
      <c r="H85" s="41">
        <f t="shared" si="2"/>
        <v>0</v>
      </c>
      <c r="I85" s="41">
        <f t="shared" si="2"/>
        <v>2.1062476873137181E-2</v>
      </c>
      <c r="J85" s="41">
        <f t="shared" si="2"/>
        <v>0.25470539351923599</v>
      </c>
      <c r="K85" s="41">
        <f t="shared" si="2"/>
        <v>3.9919867692341845E-3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0.17371633331458322</v>
      </c>
      <c r="H86" s="90">
        <f>H83-H85</f>
        <v>0</v>
      </c>
      <c r="I86" s="90">
        <f>I83-I85</f>
        <v>1.3078703606897325E-2</v>
      </c>
      <c r="J86" s="90">
        <f>J83-J85</f>
        <v>0.1581588133713196</v>
      </c>
      <c r="K86" s="90">
        <f>K83-K85</f>
        <v>2.4788163363662864E-3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201" t="s">
        <v>170</v>
      </c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201" t="s">
        <v>180</v>
      </c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1869.8139999999999</v>
      </c>
      <c r="H93" s="90">
        <f>SUM(H94:H95)</f>
        <v>0</v>
      </c>
      <c r="I93" s="90">
        <f>SUM(I94:I95)</f>
        <v>140.774</v>
      </c>
      <c r="J93" s="90">
        <f>SUM(J94:J95)</f>
        <v>1702.3589999999999</v>
      </c>
      <c r="K93" s="90">
        <f>SUM(K94:K95)</f>
        <v>26.681000000000001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1869.8139999999999</v>
      </c>
      <c r="H94" s="54">
        <f>H34</f>
        <v>0</v>
      </c>
      <c r="I94" s="54">
        <f>I34</f>
        <v>140.774</v>
      </c>
      <c r="J94" s="54">
        <f>J34</f>
        <v>1702.3589999999999</v>
      </c>
      <c r="K94" s="54">
        <f>K34</f>
        <v>26.681000000000001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 t="s">
        <v>268</v>
      </c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3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3"/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3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3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3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3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3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3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3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3"/>
        <v>1178.3399185800001</v>
      </c>
      <c r="H142" s="114">
        <f>SUM( H143:H144)</f>
        <v>0</v>
      </c>
      <c r="I142" s="114">
        <f>SUM( I143:I144)</f>
        <v>88.714505131623227</v>
      </c>
      <c r="J142" s="114">
        <f>SUM( J143:J144)</f>
        <v>1072.8112878895604</v>
      </c>
      <c r="K142" s="114">
        <f>SUM( K143:K144)</f>
        <v>16.814125558816539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3"/>
        <v>1178.3399185800001</v>
      </c>
      <c r="H143" s="54">
        <f>[5]акт!$F$19/1000/$G$33*H33</f>
        <v>0</v>
      </c>
      <c r="I143" s="54">
        <f>[5]акт!$F$19/1000/$G$33*I33</f>
        <v>88.714505131623227</v>
      </c>
      <c r="J143" s="54">
        <f>[5]акт!$F$19/1000/$G$33*J33</f>
        <v>1072.8112878895604</v>
      </c>
      <c r="K143" s="54">
        <f>[5]акт!$F$19/1000/$G$33*K33</f>
        <v>16.814125558816539</v>
      </c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3"/>
        <v>0</v>
      </c>
      <c r="H144" s="114">
        <f>H145+H146</f>
        <v>0</v>
      </c>
      <c r="I144" s="114">
        <f>I145+I146</f>
        <v>0</v>
      </c>
      <c r="J144" s="114">
        <f>J145+J146</f>
        <v>0</v>
      </c>
      <c r="K144" s="114">
        <f>K145+K146</f>
        <v>0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3"/>
        <v>0</v>
      </c>
      <c r="H145" s="54"/>
      <c r="I145" s="54"/>
      <c r="J145" s="54"/>
      <c r="K145" s="54"/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3"/>
        <v>0</v>
      </c>
      <c r="H146" s="54"/>
      <c r="I146" s="54"/>
      <c r="J146" s="54"/>
      <c r="K146" s="54"/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94" t="str">
        <f>IF([5]Титульный!G45="","",[5]Титульный!G45)</f>
        <v>Начальник АДО</v>
      </c>
      <c r="G148" s="194"/>
      <c r="H148" s="185"/>
      <c r="I148" s="194" t="str">
        <f>IF([5]Титульный!G44="","",[5]Титульный!G44)</f>
        <v>Архипенко Дмитрий Витальевич</v>
      </c>
      <c r="J148" s="194"/>
      <c r="K148" s="194"/>
      <c r="L148" s="185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204" t="s">
        <v>322</v>
      </c>
      <c r="G149" s="204"/>
      <c r="H149" s="91"/>
      <c r="I149" s="204" t="s">
        <v>323</v>
      </c>
      <c r="J149" s="204"/>
      <c r="K149" s="204"/>
      <c r="L149" s="91"/>
      <c r="M149" s="204" t="s">
        <v>324</v>
      </c>
      <c r="N149" s="204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94" t="str">
        <f>IF([5]Титульный!G46="","",[5]Титульный!G46)</f>
        <v>(383)279-78-25</v>
      </c>
      <c r="G151" s="194"/>
      <c r="H151" s="194"/>
      <c r="I151" s="91"/>
      <c r="J151" s="118" t="s">
        <v>327</v>
      </c>
      <c r="K151" s="185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205" t="s">
        <v>329</v>
      </c>
      <c r="G152" s="205"/>
      <c r="H152" s="205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C10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 t="s">
        <v>11</v>
      </c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96" t="s">
        <v>13</v>
      </c>
      <c r="E11" s="198" t="s">
        <v>14</v>
      </c>
      <c r="F11" s="198" t="s">
        <v>15</v>
      </c>
      <c r="G11" s="198" t="s">
        <v>16</v>
      </c>
      <c r="H11" s="198" t="s">
        <v>17</v>
      </c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86" t="s">
        <v>18</v>
      </c>
      <c r="I12" s="186" t="s">
        <v>19</v>
      </c>
      <c r="J12" s="186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201" t="s">
        <v>22</v>
      </c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2178.54</v>
      </c>
      <c r="H15" s="90">
        <f>H16+H17+H20+H23</f>
        <v>0</v>
      </c>
      <c r="I15" s="90">
        <f>I16+I17+I20+I23</f>
        <v>2178.54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2178.54</v>
      </c>
      <c r="H23" s="90">
        <f>SUM(H24:H26)</f>
        <v>0</v>
      </c>
      <c r="I23" s="90">
        <f>SUM(I24:I26)</f>
        <v>2178.54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2178.54</v>
      </c>
      <c r="H25" s="41"/>
      <c r="I25" s="41">
        <f>[6]сведения!C7/1000</f>
        <v>2178.54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2037.6992205056986</v>
      </c>
      <c r="H27" s="90">
        <f>H29+H30+H31</f>
        <v>0</v>
      </c>
      <c r="I27" s="90">
        <f>I28+I30+I31</f>
        <v>0</v>
      </c>
      <c r="J27" s="90">
        <f>J28+J29+J31</f>
        <v>2010.6666145974714</v>
      </c>
      <c r="K27" s="90">
        <f>K28+K29+K30</f>
        <v>27.03260590822714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2010.6666145974714</v>
      </c>
      <c r="H29" s="26"/>
      <c r="I29" s="107"/>
      <c r="J29" s="26">
        <f>I43</f>
        <v>2010.6666145974714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27.03260590822714</v>
      </c>
      <c r="H30" s="26"/>
      <c r="I30" s="26"/>
      <c r="J30" s="107"/>
      <c r="K30" s="26">
        <f>J43</f>
        <v>27.03260590822714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2092.4720000000002</v>
      </c>
      <c r="H33" s="90">
        <f>H34+H36+H39+H42</f>
        <v>0</v>
      </c>
      <c r="I33" s="90">
        <f>I34+I36+I39+I42</f>
        <v>161.79</v>
      </c>
      <c r="J33" s="90">
        <f>J34+J36+J39+J42</f>
        <v>1904.6290000000001</v>
      </c>
      <c r="K33" s="90">
        <f>K34+K36+K39+K42</f>
        <v>26.053000000000001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2092.4720000000002</v>
      </c>
      <c r="H34" s="126"/>
      <c r="I34" s="126">
        <f>([6]сведения!E8+[6]сведения!E9)/1000</f>
        <v>161.79</v>
      </c>
      <c r="J34" s="126">
        <f>[6]сведения!F9/1000+[6]сведения!F8/1000</f>
        <v>1904.6290000000001</v>
      </c>
      <c r="K34" s="126">
        <f>[6]сведения!G9/1000+[6]сведения!G8/1000</f>
        <v>26.053000000000001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2037.6992205056986</v>
      </c>
      <c r="H43" s="26"/>
      <c r="I43" s="26">
        <f>I15-I33-I46-I45</f>
        <v>2010.6666145974714</v>
      </c>
      <c r="J43" s="26">
        <f>I43-J33-J46-J45</f>
        <v>27.03260590822714</v>
      </c>
      <c r="K43" s="26">
        <f>J43-K33-K46-K45</f>
        <v>-6.7723604502134549E-14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7.39</v>
      </c>
      <c r="H45" s="26"/>
      <c r="I45" s="26"/>
      <c r="J45" s="26">
        <f>[6]ведомость!U14/1000</f>
        <v>7.39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78.677999999999997</v>
      </c>
      <c r="H46" s="26">
        <f>([6]ведомость!$U$11/1000)/'[6]Отпуск ЭЭ сет организациями'!$G$34*'[6]Отпуск ЭЭ сет организациями'!H34</f>
        <v>0</v>
      </c>
      <c r="I46" s="26">
        <f>([6]ведомость!$U$11/1000)/'[6]Отпуск ЭЭ сет организациями'!$G$34*'[6]Отпуск ЭЭ сет организациями'!I34</f>
        <v>6.0833854025286831</v>
      </c>
      <c r="J46" s="26">
        <f>([6]ведомость!$U$11/1000)/'[6]Отпуск ЭЭ сет организациями'!$G$34*'[6]Отпуск ЭЭ сет организациями'!J34</f>
        <v>71.615008689244107</v>
      </c>
      <c r="K46" s="26">
        <f>([6]ведомость!$U$11/1000)/'[6]Отпуск ЭЭ сет организациями'!$G$34*'[6]Отпуск ЭЭ сет организациями'!K34</f>
        <v>0.97960590822720683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0.27688982418844665</v>
      </c>
      <c r="H47" s="26"/>
      <c r="I47" s="26"/>
      <c r="J47" s="26">
        <f>[6]ведомость!U15/1000</f>
        <v>0.27688982418844665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177.51281232371446</v>
      </c>
      <c r="H48" s="26">
        <f>H34/(1-[6]сведения!$G$12/100)*[6]сведения!$G$12/100</f>
        <v>0</v>
      </c>
      <c r="I48" s="26">
        <f>I34/(1-[6]сведения!$G$12/100)*[6]сведения!$G$12/100</f>
        <v>13.725296159687568</v>
      </c>
      <c r="J48" s="26">
        <f>J34/(1-[6]сведения!$G$12/100)*[6]сведения!$G$12/100</f>
        <v>161.57733543067911</v>
      </c>
      <c r="K48" s="26">
        <f>K34/(1-[6]сведения!$G$12/100)*[6]сведения!$G$12/100</f>
        <v>2.2101807333477979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-98.834812323714473</v>
      </c>
      <c r="H49" s="90">
        <f>H46-H48</f>
        <v>0</v>
      </c>
      <c r="I49" s="90">
        <f>I46-I48</f>
        <v>-7.6419107571588851</v>
      </c>
      <c r="J49" s="90">
        <f>J46-J48</f>
        <v>-89.962326741435007</v>
      </c>
      <c r="K49" s="90">
        <f>K46-K48</f>
        <v>-1.230574825120591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201" t="s">
        <v>109</v>
      </c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3.8422222222222224</v>
      </c>
      <c r="H52" s="90">
        <f>H53+H54+H57+H60</f>
        <v>0</v>
      </c>
      <c r="I52" s="90">
        <f>I53+I54+I57+I60</f>
        <v>3.8422222222222224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>
        <f>H16/6804*12</f>
        <v>0</v>
      </c>
      <c r="I53" s="26">
        <f>I16/6804*12</f>
        <v>0</v>
      </c>
      <c r="J53" s="26">
        <f>J16/6804*12</f>
        <v>0</v>
      </c>
      <c r="K53" s="26">
        <f>K16/6804*12</f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3.8422222222222224</v>
      </c>
      <c r="H60" s="90">
        <f>SUM(H61:H63)</f>
        <v>0</v>
      </c>
      <c r="I60" s="90">
        <f>SUM(I61:I63)</f>
        <v>3.8422222222222224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3.8422222222222224</v>
      </c>
      <c r="H62" s="41">
        <f>H25/6804*12</f>
        <v>0</v>
      </c>
      <c r="I62" s="41">
        <f>I25/6804*12</f>
        <v>3.8422222222222224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3.5938257857243361</v>
      </c>
      <c r="H64" s="90">
        <f>H66+H67+H68</f>
        <v>0</v>
      </c>
      <c r="I64" s="90">
        <f>I65+I67+I68</f>
        <v>0</v>
      </c>
      <c r="J64" s="90">
        <f>J65+J66+J68</f>
        <v>3.5461492320943058</v>
      </c>
      <c r="K64" s="90">
        <f>K65+K66+K67</f>
        <v>4.7676553630030226E-2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41">
        <f t="shared" ref="H65:L75" si="1">I28/6804*12</f>
        <v>0</v>
      </c>
      <c r="J65" s="41">
        <f t="shared" si="1"/>
        <v>0</v>
      </c>
      <c r="K65" s="41">
        <f t="shared" si="1"/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3.5461492320943058</v>
      </c>
      <c r="H66" s="41">
        <f t="shared" si="1"/>
        <v>0</v>
      </c>
      <c r="I66" s="109"/>
      <c r="J66" s="41">
        <f t="shared" si="1"/>
        <v>3.5461492320943058</v>
      </c>
      <c r="K66" s="41">
        <f t="shared" si="1"/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4.7676553630030226E-2</v>
      </c>
      <c r="H67" s="41">
        <f t="shared" si="1"/>
        <v>0</v>
      </c>
      <c r="I67" s="41">
        <f t="shared" si="1"/>
        <v>0</v>
      </c>
      <c r="J67" s="107"/>
      <c r="K67" s="41">
        <f t="shared" si="1"/>
        <v>4.7676553630030226E-2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 t="shared" si="1"/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 t="shared" si="1"/>
        <v>0</v>
      </c>
      <c r="J69" s="41">
        <f t="shared" si="1"/>
        <v>0</v>
      </c>
      <c r="K69" s="41">
        <f t="shared" si="1"/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3.6904268077601414</v>
      </c>
      <c r="H70" s="90">
        <f>H71+H73+H76+H79</f>
        <v>0</v>
      </c>
      <c r="I70" s="90">
        <f>I71+I73+I76+I79</f>
        <v>0.28534391534391534</v>
      </c>
      <c r="J70" s="90">
        <f>J71+J73+J76+J79</f>
        <v>3.3591340388007058</v>
      </c>
      <c r="K70" s="90">
        <f>K71+K73+K76+K79</f>
        <v>4.5948853615520285E-2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3.6904268077601414</v>
      </c>
      <c r="H71" s="41">
        <f>H34/6804*12</f>
        <v>0</v>
      </c>
      <c r="I71" s="41">
        <f t="shared" si="1"/>
        <v>0.28534391534391534</v>
      </c>
      <c r="J71" s="41">
        <f t="shared" si="1"/>
        <v>3.3591340388007058</v>
      </c>
      <c r="K71" s="41">
        <f t="shared" si="1"/>
        <v>4.5948853615520285E-2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1"/>
        <v>0</v>
      </c>
      <c r="J72" s="41">
        <f t="shared" si="1"/>
        <v>0</v>
      </c>
      <c r="K72" s="41">
        <f t="shared" si="1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1"/>
        <v>0</v>
      </c>
      <c r="J73" s="41">
        <f t="shared" si="1"/>
        <v>0</v>
      </c>
      <c r="K73" s="41">
        <f t="shared" si="1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1"/>
        <v>0</v>
      </c>
      <c r="J74" s="41">
        <f t="shared" si="1"/>
        <v>0</v>
      </c>
      <c r="K74" s="41">
        <f t="shared" si="1"/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1"/>
        <v>0</v>
      </c>
      <c r="J75" s="41">
        <f t="shared" si="1"/>
        <v>0</v>
      </c>
      <c r="K75" s="41">
        <f t="shared" si="1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2">H42/6804*12</f>
        <v>0</v>
      </c>
      <c r="I79" s="41">
        <f t="shared" si="2"/>
        <v>0</v>
      </c>
      <c r="J79" s="41">
        <f t="shared" si="2"/>
        <v>0</v>
      </c>
      <c r="K79" s="41">
        <f t="shared" si="2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3.5938257857243361</v>
      </c>
      <c r="H80" s="41">
        <f t="shared" si="2"/>
        <v>0</v>
      </c>
      <c r="I80" s="41">
        <f t="shared" si="2"/>
        <v>3.5461492320943058</v>
      </c>
      <c r="J80" s="41">
        <f t="shared" si="2"/>
        <v>4.7676553630030226E-2</v>
      </c>
      <c r="K80" s="41">
        <f t="shared" si="2"/>
        <v>-1.1944198324891455E-16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2"/>
        <v>0</v>
      </c>
      <c r="I81" s="41">
        <f t="shared" si="2"/>
        <v>0</v>
      </c>
      <c r="J81" s="41">
        <f t="shared" si="2"/>
        <v>0</v>
      </c>
      <c r="K81" s="41">
        <f t="shared" si="2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1.3033509700176367E-2</v>
      </c>
      <c r="H82" s="41">
        <f t="shared" si="2"/>
        <v>0</v>
      </c>
      <c r="I82" s="41">
        <f t="shared" si="2"/>
        <v>0</v>
      </c>
      <c r="J82" s="41">
        <f t="shared" si="2"/>
        <v>1.3033509700176367E-2</v>
      </c>
      <c r="K82" s="41">
        <f t="shared" si="2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0.13876190476190475</v>
      </c>
      <c r="H83" s="41">
        <f t="shared" si="2"/>
        <v>0</v>
      </c>
      <c r="I83" s="41">
        <f t="shared" si="2"/>
        <v>1.0729074784001206E-2</v>
      </c>
      <c r="J83" s="41">
        <f t="shared" si="2"/>
        <v>0.12630512996339349</v>
      </c>
      <c r="K83" s="41">
        <f t="shared" si="2"/>
        <v>1.727700014510065E-3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4.8834184160219862E-4</v>
      </c>
      <c r="H84" s="41">
        <f t="shared" si="2"/>
        <v>0</v>
      </c>
      <c r="I84" s="41">
        <f t="shared" si="2"/>
        <v>0</v>
      </c>
      <c r="J84" s="41">
        <f t="shared" si="2"/>
        <v>4.8834184160219862E-4</v>
      </c>
      <c r="K84" s="41">
        <f t="shared" si="2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0.31307374307533414</v>
      </c>
      <c r="H85" s="41">
        <f t="shared" si="2"/>
        <v>0</v>
      </c>
      <c r="I85" s="41">
        <f t="shared" si="2"/>
        <v>2.4206871533840508E-2</v>
      </c>
      <c r="J85" s="41">
        <f t="shared" si="2"/>
        <v>0.28496884555675328</v>
      </c>
      <c r="K85" s="41">
        <f t="shared" si="2"/>
        <v>3.8980259847403841E-3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-0.17431183831342939</v>
      </c>
      <c r="H86" s="90">
        <f>H83-H85</f>
        <v>0</v>
      </c>
      <c r="I86" s="90">
        <f>I83-I85</f>
        <v>-1.3477796749839302E-2</v>
      </c>
      <c r="J86" s="90">
        <f>J83-J85</f>
        <v>-0.15866371559335979</v>
      </c>
      <c r="K86" s="90">
        <f>K83-K85</f>
        <v>-2.1703259702303191E-3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201" t="s">
        <v>170</v>
      </c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201" t="s">
        <v>180</v>
      </c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2092.4720000000002</v>
      </c>
      <c r="H93" s="90">
        <f>SUM(H94:H95)</f>
        <v>0</v>
      </c>
      <c r="I93" s="90">
        <f>SUM(I94:I95)</f>
        <v>161.79</v>
      </c>
      <c r="J93" s="90">
        <f>SUM(J94:J95)</f>
        <v>1904.6290000000001</v>
      </c>
      <c r="K93" s="90">
        <f>SUM(K94:K95)</f>
        <v>26.053000000000001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2092.4720000000002</v>
      </c>
      <c r="H94" s="54">
        <f>H34</f>
        <v>0</v>
      </c>
      <c r="I94" s="54">
        <f>I34</f>
        <v>161.79</v>
      </c>
      <c r="J94" s="54">
        <f>J34</f>
        <v>1904.6290000000001</v>
      </c>
      <c r="K94" s="54">
        <f>K34</f>
        <v>26.053000000000001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 t="s">
        <v>268</v>
      </c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3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3"/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3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3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3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3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3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3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3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3"/>
        <v>1318.6569863499999</v>
      </c>
      <c r="H142" s="114">
        <f>SUM( H143:H144)</f>
        <v>0</v>
      </c>
      <c r="I142" s="114">
        <f>SUM( I143:I144)</f>
        <v>101.95859912178824</v>
      </c>
      <c r="J142" s="114">
        <f>SUM( J143:J144)</f>
        <v>1200.280021550976</v>
      </c>
      <c r="K142" s="114">
        <f>SUM( K143:K144)</f>
        <v>16.418365677235609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3"/>
        <v>1318.6569863499999</v>
      </c>
      <c r="H143" s="54">
        <f>[6]акт!$F$19/1000/$G$33*H33</f>
        <v>0</v>
      </c>
      <c r="I143" s="54">
        <f>[6]акт!$F$19/1000/$G$33*I33</f>
        <v>101.95859912178824</v>
      </c>
      <c r="J143" s="54">
        <f>[6]акт!$F$19/1000/$G$33*J33</f>
        <v>1200.280021550976</v>
      </c>
      <c r="K143" s="54">
        <f>[6]акт!$F$19/1000/$G$33*K33</f>
        <v>16.418365677235609</v>
      </c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3"/>
        <v>0</v>
      </c>
      <c r="H144" s="114">
        <f>H145+H146</f>
        <v>0</v>
      </c>
      <c r="I144" s="114">
        <f>I145+I146</f>
        <v>0</v>
      </c>
      <c r="J144" s="114">
        <f>J145+J146</f>
        <v>0</v>
      </c>
      <c r="K144" s="114">
        <f>K145+K146</f>
        <v>0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3"/>
        <v>0</v>
      </c>
      <c r="H145" s="54"/>
      <c r="I145" s="54"/>
      <c r="J145" s="54"/>
      <c r="K145" s="54"/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3"/>
        <v>0</v>
      </c>
      <c r="H146" s="54"/>
      <c r="I146" s="54"/>
      <c r="J146" s="54"/>
      <c r="K146" s="54"/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94" t="str">
        <f>IF([6]Титульный!G45="","",[6]Титульный!G45)</f>
        <v>Начальник АДО</v>
      </c>
      <c r="G148" s="194"/>
      <c r="H148" s="185"/>
      <c r="I148" s="194" t="str">
        <f>IF([6]Титульный!G44="","",[6]Титульный!G44)</f>
        <v>Архипенко Дмитрий Витальевич</v>
      </c>
      <c r="J148" s="194"/>
      <c r="K148" s="194"/>
      <c r="L148" s="185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204" t="s">
        <v>322</v>
      </c>
      <c r="G149" s="204"/>
      <c r="H149" s="91"/>
      <c r="I149" s="204" t="s">
        <v>323</v>
      </c>
      <c r="J149" s="204"/>
      <c r="K149" s="204"/>
      <c r="L149" s="91"/>
      <c r="M149" s="204" t="s">
        <v>324</v>
      </c>
      <c r="N149" s="204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94" t="str">
        <f>IF([6]Титульный!G46="","",[6]Титульный!G46)</f>
        <v>(383)279-78-25</v>
      </c>
      <c r="G151" s="194"/>
      <c r="H151" s="194"/>
      <c r="I151" s="91"/>
      <c r="J151" s="118" t="s">
        <v>327</v>
      </c>
      <c r="K151" s="185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205" t="s">
        <v>329</v>
      </c>
      <c r="G152" s="205"/>
      <c r="H152" s="205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L30" sqref="L30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 t="s">
        <v>11</v>
      </c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96" t="s">
        <v>13</v>
      </c>
      <c r="E11" s="198" t="s">
        <v>14</v>
      </c>
      <c r="F11" s="198" t="s">
        <v>15</v>
      </c>
      <c r="G11" s="198" t="s">
        <v>16</v>
      </c>
      <c r="H11" s="198" t="s">
        <v>17</v>
      </c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86" t="s">
        <v>18</v>
      </c>
      <c r="I12" s="186" t="s">
        <v>19</v>
      </c>
      <c r="J12" s="186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201" t="s">
        <v>22</v>
      </c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2022.652</v>
      </c>
      <c r="H15" s="90">
        <f>H16+H17+H20+H23</f>
        <v>0</v>
      </c>
      <c r="I15" s="90">
        <f>I16+I17+I20+I23</f>
        <v>2022.652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2022.652</v>
      </c>
      <c r="H23" s="90">
        <f>SUM(H24:H26)</f>
        <v>0</v>
      </c>
      <c r="I23" s="90">
        <f>SUM(I24:I26)</f>
        <v>2022.652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2022.652</v>
      </c>
      <c r="H25" s="41"/>
      <c r="I25" s="41">
        <f>[7]сведения!C7/1000</f>
        <v>2022.652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1885.6320623904419</v>
      </c>
      <c r="H27" s="90">
        <f>H29+H30+H31</f>
        <v>0</v>
      </c>
      <c r="I27" s="90">
        <f>I28+I30+I31</f>
        <v>0</v>
      </c>
      <c r="J27" s="90">
        <f>J28+J29+J31</f>
        <v>1857.0748008445623</v>
      </c>
      <c r="K27" s="90">
        <f>K28+K29+K30</f>
        <v>28.557261545879648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1857.0748008445623</v>
      </c>
      <c r="H29" s="26"/>
      <c r="I29" s="107"/>
      <c r="J29" s="26">
        <f>I43</f>
        <v>1857.0748008445623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28.557261545879648</v>
      </c>
      <c r="H30" s="26"/>
      <c r="I30" s="26"/>
      <c r="J30" s="107"/>
      <c r="K30" s="26">
        <f>J43</f>
        <v>28.557261545879648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1899.6820000000002</v>
      </c>
      <c r="H33" s="90">
        <f>H34+H36+H39+H42</f>
        <v>0</v>
      </c>
      <c r="I33" s="90">
        <f>I34+I36+I39+I42</f>
        <v>155.57400000000001</v>
      </c>
      <c r="J33" s="90">
        <f>J34+J36+J39+J42</f>
        <v>1717.2760000000001</v>
      </c>
      <c r="K33" s="90">
        <f>K34+K36+K39+K42</f>
        <v>26.832000000000001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1899.6820000000002</v>
      </c>
      <c r="H34" s="126"/>
      <c r="I34" s="126">
        <f>([7]сведения!E8+[7]сведения!E9)/1000</f>
        <v>155.57400000000001</v>
      </c>
      <c r="J34" s="126">
        <f>[7]сведения!F9/1000+[7]сведения!F8/1000</f>
        <v>1717.2760000000001</v>
      </c>
      <c r="K34" s="126">
        <f>[7]сведения!G9/1000+[7]сведения!G8/1000</f>
        <v>26.832000000000001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1885.6320623904417</v>
      </c>
      <c r="H43" s="26"/>
      <c r="I43" s="26">
        <f>I15-I33-I46-I45</f>
        <v>1857.0748008445623</v>
      </c>
      <c r="J43" s="26">
        <f>I43-J33-J46-J45</f>
        <v>28.557261545879648</v>
      </c>
      <c r="K43" s="26">
        <f>J43-K33-K46-K45</f>
        <v>-1.3700152123874432E-13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0.82299999999999995</v>
      </c>
      <c r="H45" s="26"/>
      <c r="I45" s="26"/>
      <c r="J45" s="26">
        <f>[7]ведомость!U14/1000</f>
        <v>0.82299999999999995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122.14700000000001</v>
      </c>
      <c r="H46" s="26">
        <f>([7]ведомость!$U$11/1000)/'[7]Отпуск ЭЭ сет организациями'!$G$34*'[7]Отпуск ЭЭ сет организациями'!H34</f>
        <v>0</v>
      </c>
      <c r="I46" s="26">
        <f>([7]ведомость!$U$11/1000)/'[7]Отпуск ЭЭ сет организациями'!$G$34*'[7]Отпуск ЭЭ сет организациями'!I34</f>
        <v>10.003199155437594</v>
      </c>
      <c r="J46" s="26">
        <f>([7]ведомость!$U$11/1000)/'[7]Отпуск ЭЭ сет организациями'!$G$34*'[7]Отпуск ЭЭ сет организациями'!J34</f>
        <v>110.41853929868262</v>
      </c>
      <c r="K46" s="26">
        <f>([7]ведомость!$U$11/1000)/'[7]Отпуск ЭЭ сет организациями'!$G$34*'[7]Отпуск ЭЭ сет организациями'!K34</f>
        <v>1.725261545879784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5.2894878466512842E-2</v>
      </c>
      <c r="H47" s="26"/>
      <c r="I47" s="26"/>
      <c r="J47" s="26">
        <f>[7]ведомость!U15/1000</f>
        <v>5.2894878466512842E-2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161.15766153178566</v>
      </c>
      <c r="H48" s="26">
        <f>H34/(1-[7]сведения!$G$12/100)*[7]сведения!$G$12/100</f>
        <v>0</v>
      </c>
      <c r="I48" s="26">
        <f>I34/(1-[7]сведения!$G$12/100)*[7]сведения!$G$12/100</f>
        <v>13.197967888912999</v>
      </c>
      <c r="J48" s="26">
        <f>J34/(1-[7]сведения!$G$12/100)*[7]сведения!$G$12/100</f>
        <v>145.68342720763724</v>
      </c>
      <c r="K48" s="26">
        <f>K34/(1-[7]сведения!$G$12/100)*[7]сведения!$G$12/100</f>
        <v>2.2762664352354092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-39.010661531785651</v>
      </c>
      <c r="H49" s="90">
        <f>H46-H48</f>
        <v>0</v>
      </c>
      <c r="I49" s="90">
        <f>I46-I48</f>
        <v>-3.1947687334754047</v>
      </c>
      <c r="J49" s="90">
        <f>J46-J48</f>
        <v>-35.26488790895462</v>
      </c>
      <c r="K49" s="90">
        <f>K46-K48</f>
        <v>-0.55100488935562519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201" t="s">
        <v>109</v>
      </c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3.5672874779541446</v>
      </c>
      <c r="H52" s="90">
        <f>H53+H54+H57+H60</f>
        <v>0</v>
      </c>
      <c r="I52" s="90">
        <f>I53+I54+I57+I60</f>
        <v>3.5672874779541446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>
        <f>H16/6804*12</f>
        <v>0</v>
      </c>
      <c r="I53" s="26">
        <f>I16/6804*12</f>
        <v>0</v>
      </c>
      <c r="J53" s="26">
        <f>J16/6804*12</f>
        <v>0</v>
      </c>
      <c r="K53" s="26">
        <f>K16/6804*12</f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3.5672874779541446</v>
      </c>
      <c r="H60" s="90">
        <f>SUM(H61:H63)</f>
        <v>0</v>
      </c>
      <c r="I60" s="90">
        <f>SUM(I61:I63)</f>
        <v>3.5672874779541446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3.5672874779541446</v>
      </c>
      <c r="H62" s="41">
        <f>H25/6804*12</f>
        <v>0</v>
      </c>
      <c r="I62" s="41">
        <f>I25/6804*12</f>
        <v>3.5672874779541446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3.3256297396656826</v>
      </c>
      <c r="H64" s="90">
        <f>H66+H67+H68</f>
        <v>0</v>
      </c>
      <c r="I64" s="90">
        <f>I65+I67+I68</f>
        <v>0</v>
      </c>
      <c r="J64" s="90">
        <f>J65+J66+J68</f>
        <v>3.2752641990203921</v>
      </c>
      <c r="K64" s="90">
        <f>K65+K66+K67</f>
        <v>5.0365540645290391E-2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41">
        <f t="shared" ref="H65:L75" si="1">I28/6804*12</f>
        <v>0</v>
      </c>
      <c r="J65" s="41">
        <f t="shared" si="1"/>
        <v>0</v>
      </c>
      <c r="K65" s="41">
        <f t="shared" si="1"/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3.2752641990203921</v>
      </c>
      <c r="H66" s="41">
        <f t="shared" si="1"/>
        <v>0</v>
      </c>
      <c r="I66" s="109"/>
      <c r="J66" s="41">
        <f t="shared" si="1"/>
        <v>3.2752641990203921</v>
      </c>
      <c r="K66" s="41">
        <f t="shared" si="1"/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5.0365540645290391E-2</v>
      </c>
      <c r="H67" s="41">
        <f t="shared" si="1"/>
        <v>0</v>
      </c>
      <c r="I67" s="41">
        <f t="shared" si="1"/>
        <v>0</v>
      </c>
      <c r="J67" s="107"/>
      <c r="K67" s="41">
        <f t="shared" si="1"/>
        <v>5.0365540645290391E-2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 t="shared" si="1"/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 t="shared" si="1"/>
        <v>0</v>
      </c>
      <c r="J69" s="41">
        <f t="shared" si="1"/>
        <v>0</v>
      </c>
      <c r="K69" s="41">
        <f t="shared" si="1"/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3.3504091710758375</v>
      </c>
      <c r="H70" s="90">
        <f>H71+H73+H76+H79</f>
        <v>0</v>
      </c>
      <c r="I70" s="90">
        <f>I71+I73+I76+I79</f>
        <v>0.27438095238095239</v>
      </c>
      <c r="J70" s="90">
        <f>J71+J73+J76+J79</f>
        <v>3.0287054673721339</v>
      </c>
      <c r="K70" s="90">
        <f>K71+K73+K76+K79</f>
        <v>4.7322751322751322E-2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3.3504091710758375</v>
      </c>
      <c r="H71" s="41">
        <f>H34/6804*12</f>
        <v>0</v>
      </c>
      <c r="I71" s="41">
        <f t="shared" si="1"/>
        <v>0.27438095238095239</v>
      </c>
      <c r="J71" s="41">
        <f t="shared" si="1"/>
        <v>3.0287054673721339</v>
      </c>
      <c r="K71" s="41">
        <f t="shared" si="1"/>
        <v>4.7322751322751322E-2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1"/>
        <v>0</v>
      </c>
      <c r="J72" s="41">
        <f t="shared" si="1"/>
        <v>0</v>
      </c>
      <c r="K72" s="41">
        <f t="shared" si="1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1"/>
        <v>0</v>
      </c>
      <c r="J73" s="41">
        <f t="shared" si="1"/>
        <v>0</v>
      </c>
      <c r="K73" s="41">
        <f t="shared" si="1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1"/>
        <v>0</v>
      </c>
      <c r="J74" s="41">
        <f t="shared" si="1"/>
        <v>0</v>
      </c>
      <c r="K74" s="41">
        <f t="shared" si="1"/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1"/>
        <v>0</v>
      </c>
      <c r="J75" s="41">
        <f t="shared" si="1"/>
        <v>0</v>
      </c>
      <c r="K75" s="41">
        <f t="shared" si="1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2">H42/6804*12</f>
        <v>0</v>
      </c>
      <c r="I79" s="41">
        <f t="shared" si="2"/>
        <v>0</v>
      </c>
      <c r="J79" s="41">
        <f t="shared" si="2"/>
        <v>0</v>
      </c>
      <c r="K79" s="41">
        <f t="shared" si="2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3.3256297396656822</v>
      </c>
      <c r="H80" s="41">
        <f t="shared" si="2"/>
        <v>0</v>
      </c>
      <c r="I80" s="41">
        <f t="shared" si="2"/>
        <v>3.2752641990203921</v>
      </c>
      <c r="J80" s="41">
        <f t="shared" si="2"/>
        <v>5.0365540645290391E-2</v>
      </c>
      <c r="K80" s="41">
        <f t="shared" si="2"/>
        <v>-2.4162525791665662E-16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2"/>
        <v>0</v>
      </c>
      <c r="I81" s="41">
        <f t="shared" si="2"/>
        <v>0</v>
      </c>
      <c r="J81" s="41">
        <f t="shared" si="2"/>
        <v>0</v>
      </c>
      <c r="K81" s="41">
        <f t="shared" si="2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1.4514991181657846E-3</v>
      </c>
      <c r="H82" s="41">
        <f t="shared" si="2"/>
        <v>0</v>
      </c>
      <c r="I82" s="41">
        <f t="shared" si="2"/>
        <v>0</v>
      </c>
      <c r="J82" s="41">
        <f t="shared" si="2"/>
        <v>1.4514991181657846E-3</v>
      </c>
      <c r="K82" s="41">
        <f t="shared" si="2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0.21542680776014109</v>
      </c>
      <c r="H83" s="41">
        <f t="shared" si="2"/>
        <v>0</v>
      </c>
      <c r="I83" s="41">
        <f t="shared" si="2"/>
        <v>1.764232655279999E-2</v>
      </c>
      <c r="J83" s="41">
        <f t="shared" si="2"/>
        <v>0.19474169188480181</v>
      </c>
      <c r="K83" s="41">
        <f t="shared" si="2"/>
        <v>3.0427893225393014E-3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9.3289027277800428E-5</v>
      </c>
      <c r="H84" s="41">
        <f t="shared" si="2"/>
        <v>0</v>
      </c>
      <c r="I84" s="41">
        <f t="shared" si="2"/>
        <v>0</v>
      </c>
      <c r="J84" s="41">
        <f t="shared" si="2"/>
        <v>9.3289027277800428E-5</v>
      </c>
      <c r="K84" s="41">
        <f t="shared" si="2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0.28422867995023926</v>
      </c>
      <c r="H85" s="41">
        <f t="shared" si="2"/>
        <v>0</v>
      </c>
      <c r="I85" s="41">
        <f t="shared" si="2"/>
        <v>2.3276839310252199E-2</v>
      </c>
      <c r="J85" s="41">
        <f t="shared" si="2"/>
        <v>0.25693726138913098</v>
      </c>
      <c r="K85" s="41">
        <f t="shared" si="2"/>
        <v>4.0145792508561005E-3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-6.8801872190098173E-2</v>
      </c>
      <c r="H86" s="90">
        <f>H83-H85</f>
        <v>0</v>
      </c>
      <c r="I86" s="90">
        <f>I83-I85</f>
        <v>-5.6345127574522098E-3</v>
      </c>
      <c r="J86" s="90">
        <f>J83-J85</f>
        <v>-6.2195569504329168E-2</v>
      </c>
      <c r="K86" s="90">
        <f>K83-K85</f>
        <v>-9.7178992831679911E-4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201" t="s">
        <v>170</v>
      </c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201" t="s">
        <v>180</v>
      </c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1899.6820000000002</v>
      </c>
      <c r="H93" s="90">
        <f>SUM(H94:H95)</f>
        <v>0</v>
      </c>
      <c r="I93" s="90">
        <f>SUM(I94:I95)</f>
        <v>155.57400000000001</v>
      </c>
      <c r="J93" s="90">
        <f>SUM(J94:J95)</f>
        <v>1717.2760000000001</v>
      </c>
      <c r="K93" s="90">
        <f>SUM(K94:K95)</f>
        <v>26.832000000000001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1899.6820000000002</v>
      </c>
      <c r="H94" s="54">
        <f>H34</f>
        <v>0</v>
      </c>
      <c r="I94" s="54">
        <f>I34</f>
        <v>155.57400000000001</v>
      </c>
      <c r="J94" s="54">
        <f>J34</f>
        <v>1717.2760000000001</v>
      </c>
      <c r="K94" s="54">
        <f>K34</f>
        <v>26.832000000000001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 t="s">
        <v>268</v>
      </c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3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3"/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3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3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3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3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3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3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3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3"/>
        <v>1197.1625643999998</v>
      </c>
      <c r="H142" s="114">
        <f>SUM( H143:H144)</f>
        <v>0</v>
      </c>
      <c r="I142" s="114">
        <f>SUM( I143:I144)</f>
        <v>98.041339968460832</v>
      </c>
      <c r="J142" s="114">
        <f>SUM( J143:J144)</f>
        <v>1082.2119385994995</v>
      </c>
      <c r="K142" s="114">
        <f>SUM( K143:K144)</f>
        <v>16.909285832039679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3"/>
        <v>1197.1625643999998</v>
      </c>
      <c r="H143" s="54">
        <f>[7]акт!$F$19/1000/$G$33*H33</f>
        <v>0</v>
      </c>
      <c r="I143" s="54">
        <f>[7]акт!$F$19/1000/$G$33*I33</f>
        <v>98.041339968460832</v>
      </c>
      <c r="J143" s="54">
        <f>[7]акт!$F$19/1000/$G$33*J33</f>
        <v>1082.2119385994995</v>
      </c>
      <c r="K143" s="54">
        <f>[7]акт!$F$19/1000/$G$33*K33</f>
        <v>16.909285832039679</v>
      </c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3"/>
        <v>0</v>
      </c>
      <c r="H144" s="114">
        <f>H145+H146</f>
        <v>0</v>
      </c>
      <c r="I144" s="114">
        <f>I145+I146</f>
        <v>0</v>
      </c>
      <c r="J144" s="114">
        <f>J145+J146</f>
        <v>0</v>
      </c>
      <c r="K144" s="114">
        <f>K145+K146</f>
        <v>0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3"/>
        <v>0</v>
      </c>
      <c r="H145" s="54"/>
      <c r="I145" s="54"/>
      <c r="J145" s="54"/>
      <c r="K145" s="54"/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3"/>
        <v>0</v>
      </c>
      <c r="H146" s="54"/>
      <c r="I146" s="54"/>
      <c r="J146" s="54"/>
      <c r="K146" s="54"/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94" t="str">
        <f>IF([7]Титульный!G45="","",[7]Титульный!G45)</f>
        <v>Начальник АДО</v>
      </c>
      <c r="G148" s="194"/>
      <c r="H148" s="185"/>
      <c r="I148" s="194" t="str">
        <f>IF([7]Титульный!G44="","",[7]Титульный!G44)</f>
        <v>Архипенко Дмитрий Витальевич</v>
      </c>
      <c r="J148" s="194"/>
      <c r="K148" s="194"/>
      <c r="L148" s="185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204" t="s">
        <v>322</v>
      </c>
      <c r="G149" s="204"/>
      <c r="H149" s="91"/>
      <c r="I149" s="204" t="s">
        <v>323</v>
      </c>
      <c r="J149" s="204"/>
      <c r="K149" s="204"/>
      <c r="L149" s="91"/>
      <c r="M149" s="204" t="s">
        <v>324</v>
      </c>
      <c r="N149" s="204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94" t="str">
        <f>IF([7]Титульный!G46="","",[7]Титульный!G46)</f>
        <v>(383)279-78-25</v>
      </c>
      <c r="G151" s="194"/>
      <c r="H151" s="194"/>
      <c r="I151" s="91"/>
      <c r="J151" s="118" t="s">
        <v>327</v>
      </c>
      <c r="K151" s="185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205" t="s">
        <v>329</v>
      </c>
      <c r="G152" s="205"/>
      <c r="H152" s="205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34" workbookViewId="0">
      <selection activeCell="C34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/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/>
    </row>
    <row r="11" spans="1:77" ht="15" customHeight="1" x14ac:dyDescent="0.25">
      <c r="D11" s="196"/>
      <c r="E11" s="198"/>
      <c r="F11" s="198"/>
      <c r="G11" s="198"/>
      <c r="H11" s="198"/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0"/>
      <c r="I12" s="120"/>
      <c r="J12" s="120"/>
      <c r="K12" s="84"/>
      <c r="L12" s="83"/>
    </row>
    <row r="13" spans="1:77" ht="12" customHeight="1" x14ac:dyDescent="0.25">
      <c r="D13" s="85"/>
      <c r="E13" s="85"/>
      <c r="F13" s="85"/>
      <c r="G13" s="85"/>
      <c r="H13" s="85"/>
      <c r="I13" s="85"/>
      <c r="J13" s="85"/>
      <c r="K13" s="85"/>
    </row>
    <row r="14" spans="1:77" s="86" customFormat="1" ht="15" customHeight="1" x14ac:dyDescent="0.25">
      <c r="C14" s="87"/>
      <c r="D14" s="201"/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/>
      <c r="E15" s="20"/>
      <c r="F15" s="21"/>
      <c r="G15" s="90"/>
      <c r="H15" s="90"/>
      <c r="I15" s="90"/>
      <c r="J15" s="90"/>
      <c r="K15" s="90"/>
      <c r="L15" s="88"/>
      <c r="M15" s="91"/>
      <c r="P15" s="24"/>
    </row>
    <row r="16" spans="1:77" s="86" customFormat="1" ht="15" customHeight="1" x14ac:dyDescent="0.2">
      <c r="C16" s="87"/>
      <c r="D16" s="89"/>
      <c r="E16" s="25"/>
      <c r="F16" s="21"/>
      <c r="G16" s="90"/>
      <c r="H16" s="26"/>
      <c r="I16" s="26"/>
      <c r="J16" s="26"/>
      <c r="K16" s="26"/>
      <c r="L16" s="88"/>
      <c r="M16" s="91"/>
      <c r="P16" s="24"/>
    </row>
    <row r="17" spans="3:16" s="86" customFormat="1" ht="15" customHeight="1" x14ac:dyDescent="0.2">
      <c r="C17" s="87"/>
      <c r="D17" s="89"/>
      <c r="E17" s="25"/>
      <c r="F17" s="21"/>
      <c r="G17" s="90"/>
      <c r="H17" s="90"/>
      <c r="I17" s="90"/>
      <c r="J17" s="90"/>
      <c r="K17" s="90"/>
      <c r="L17" s="88"/>
      <c r="M17" s="91"/>
      <c r="P17" s="24"/>
    </row>
    <row r="18" spans="3:16" s="86" customFormat="1" ht="12.75" hidden="1" x14ac:dyDescent="0.2">
      <c r="C18" s="87"/>
      <c r="D18" s="92"/>
      <c r="E18" s="93"/>
      <c r="F18" s="94"/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/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/>
      <c r="E20" s="25"/>
      <c r="F20" s="21"/>
      <c r="G20" s="90"/>
      <c r="H20" s="90"/>
      <c r="I20" s="90"/>
      <c r="J20" s="90"/>
      <c r="K20" s="90"/>
      <c r="L20" s="88"/>
      <c r="M20" s="91"/>
      <c r="P20" s="100"/>
    </row>
    <row r="21" spans="3:16" s="86" customFormat="1" ht="12.75" hidden="1" x14ac:dyDescent="0.2">
      <c r="C21" s="87"/>
      <c r="D21" s="92"/>
      <c r="E21" s="93"/>
      <c r="F21" s="94"/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/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/>
      <c r="E23" s="25"/>
      <c r="F23" s="21"/>
      <c r="G23" s="90"/>
      <c r="H23" s="90"/>
      <c r="I23" s="90"/>
      <c r="J23" s="90"/>
      <c r="K23" s="90"/>
      <c r="L23" s="88"/>
      <c r="M23" s="91"/>
      <c r="P23" s="24"/>
    </row>
    <row r="24" spans="3:16" s="86" customFormat="1" ht="12.75" hidden="1" x14ac:dyDescent="0.2">
      <c r="C24" s="87"/>
      <c r="D24" s="92"/>
      <c r="E24" s="93"/>
      <c r="F24" s="94"/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/>
      <c r="D25" s="102"/>
      <c r="E25" s="103"/>
      <c r="F25" s="39"/>
      <c r="G25" s="104"/>
      <c r="H25" s="41"/>
      <c r="I25" s="41"/>
      <c r="J25" s="41"/>
      <c r="K25" s="42"/>
      <c r="L25" s="88"/>
      <c r="M25" s="105"/>
      <c r="N25" s="106"/>
      <c r="O25" s="106"/>
    </row>
    <row r="26" spans="3:16" s="86" customFormat="1" ht="15" customHeight="1" x14ac:dyDescent="0.2">
      <c r="C26" s="87"/>
      <c r="D26" s="96"/>
      <c r="E26" s="97"/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/>
      <c r="E27" s="20"/>
      <c r="F27" s="21"/>
      <c r="G27" s="90"/>
      <c r="H27" s="90"/>
      <c r="I27" s="90"/>
      <c r="J27" s="90"/>
      <c r="K27" s="90"/>
      <c r="L27" s="88"/>
      <c r="M27" s="91"/>
      <c r="P27" s="24"/>
    </row>
    <row r="28" spans="3:16" s="86" customFormat="1" ht="15" customHeight="1" x14ac:dyDescent="0.2">
      <c r="C28" s="87"/>
      <c r="D28" s="89"/>
      <c r="E28" s="25"/>
      <c r="F28" s="21"/>
      <c r="G28" s="90"/>
      <c r="H28" s="107"/>
      <c r="I28" s="26"/>
      <c r="J28" s="26"/>
      <c r="K28" s="26"/>
      <c r="L28" s="88"/>
      <c r="M28" s="91"/>
      <c r="P28" s="24"/>
    </row>
    <row r="29" spans="3:16" s="86" customFormat="1" ht="15" customHeight="1" x14ac:dyDescent="0.2">
      <c r="C29" s="87"/>
      <c r="D29" s="89"/>
      <c r="E29" s="25"/>
      <c r="F29" s="21"/>
      <c r="G29" s="90"/>
      <c r="H29" s="26"/>
      <c r="I29" s="107"/>
      <c r="J29" s="26"/>
      <c r="K29" s="26"/>
      <c r="L29" s="88"/>
      <c r="M29" s="91"/>
      <c r="P29" s="24"/>
    </row>
    <row r="30" spans="3:16" s="86" customFormat="1" ht="15" customHeight="1" x14ac:dyDescent="0.2">
      <c r="C30" s="87"/>
      <c r="D30" s="89"/>
      <c r="E30" s="25"/>
      <c r="F30" s="21"/>
      <c r="G30" s="90"/>
      <c r="H30" s="26"/>
      <c r="I30" s="26"/>
      <c r="J30" s="107"/>
      <c r="K30" s="26"/>
      <c r="L30" s="88"/>
      <c r="M30" s="91"/>
      <c r="P30" s="24"/>
    </row>
    <row r="31" spans="3:16" s="86" customFormat="1" ht="15" customHeight="1" x14ac:dyDescent="0.2">
      <c r="C31" s="87"/>
      <c r="D31" s="89"/>
      <c r="E31" s="25"/>
      <c r="F31" s="21"/>
      <c r="G31" s="90"/>
      <c r="H31" s="26"/>
      <c r="I31" s="26"/>
      <c r="J31" s="26"/>
      <c r="K31" s="107"/>
      <c r="L31" s="88"/>
      <c r="M31" s="91"/>
      <c r="P31" s="24"/>
    </row>
    <row r="32" spans="3:16" s="86" customFormat="1" ht="15" customHeight="1" x14ac:dyDescent="0.2">
      <c r="C32" s="87"/>
      <c r="D32" s="89"/>
      <c r="E32" s="46"/>
      <c r="F32" s="21"/>
      <c r="G32" s="90"/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/>
      <c r="E33" s="20"/>
      <c r="F33" s="21"/>
      <c r="G33" s="90"/>
      <c r="H33" s="90"/>
      <c r="I33" s="90"/>
      <c r="J33" s="90"/>
      <c r="K33" s="90"/>
      <c r="L33" s="88"/>
      <c r="M33" s="91"/>
      <c r="P33" s="24"/>
    </row>
    <row r="34" spans="3:16" s="86" customFormat="1" ht="12.75" x14ac:dyDescent="0.2">
      <c r="C34" s="87"/>
      <c r="D34" s="89"/>
      <c r="E34" s="25"/>
      <c r="F34" s="21"/>
      <c r="G34" s="90"/>
      <c r="H34" s="26"/>
      <c r="I34" s="26"/>
      <c r="J34" s="26"/>
      <c r="K34" s="26"/>
      <c r="L34" s="88"/>
      <c r="M34" s="91"/>
      <c r="P34" s="24"/>
    </row>
    <row r="35" spans="3:16" s="86" customFormat="1" ht="15" customHeight="1" x14ac:dyDescent="0.2">
      <c r="C35" s="87"/>
      <c r="D35" s="89"/>
      <c r="E35" s="48"/>
      <c r="F35" s="21"/>
      <c r="G35" s="90"/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/>
      <c r="E36" s="25"/>
      <c r="F36" s="21"/>
      <c r="G36" s="90"/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/>
      <c r="E37" s="48"/>
      <c r="F37" s="21"/>
      <c r="G37" s="90"/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/>
      <c r="E38" s="49"/>
      <c r="F38" s="21"/>
      <c r="G38" s="90"/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/>
      <c r="E39" s="25"/>
      <c r="F39" s="21"/>
      <c r="G39" s="90"/>
      <c r="H39" s="90"/>
      <c r="I39" s="90"/>
      <c r="J39" s="90"/>
      <c r="K39" s="90"/>
      <c r="L39" s="88"/>
      <c r="M39" s="91"/>
      <c r="P39" s="24"/>
    </row>
    <row r="40" spans="3:16" s="86" customFormat="1" ht="12.75" hidden="1" x14ac:dyDescent="0.2">
      <c r="C40" s="87"/>
      <c r="D40" s="92"/>
      <c r="E40" s="93"/>
      <c r="F40" s="94"/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/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/>
      <c r="E42" s="25"/>
      <c r="F42" s="21"/>
      <c r="G42" s="90"/>
      <c r="H42" s="26"/>
      <c r="I42" s="26"/>
      <c r="J42" s="26"/>
      <c r="K42" s="26"/>
      <c r="L42" s="88"/>
      <c r="M42" s="91"/>
      <c r="P42" s="24"/>
    </row>
    <row r="43" spans="3:16" s="86" customFormat="1" ht="15" customHeight="1" x14ac:dyDescent="0.2">
      <c r="C43" s="87"/>
      <c r="D43" s="89"/>
      <c r="E43" s="20"/>
      <c r="F43" s="21"/>
      <c r="G43" s="90"/>
      <c r="H43" s="26"/>
      <c r="I43" s="26"/>
      <c r="J43" s="26"/>
      <c r="K43" s="26"/>
      <c r="L43" s="88"/>
      <c r="M43" s="91"/>
      <c r="P43" s="24"/>
    </row>
    <row r="44" spans="3:16" s="86" customFormat="1" ht="15" customHeight="1" x14ac:dyDescent="0.2">
      <c r="C44" s="87"/>
      <c r="D44" s="89"/>
      <c r="E44" s="20"/>
      <c r="F44" s="21"/>
      <c r="G44" s="90"/>
      <c r="H44" s="26"/>
      <c r="I44" s="26"/>
      <c r="J44" s="26"/>
      <c r="K44" s="26"/>
      <c r="L44" s="88"/>
      <c r="M44" s="91"/>
      <c r="P44" s="24"/>
    </row>
    <row r="45" spans="3:16" s="86" customFormat="1" ht="15" customHeight="1" x14ac:dyDescent="0.2">
      <c r="C45" s="87"/>
      <c r="D45" s="89"/>
      <c r="E45" s="20"/>
      <c r="F45" s="21"/>
      <c r="G45" s="90"/>
      <c r="H45" s="26"/>
      <c r="I45" s="26"/>
      <c r="J45" s="26"/>
      <c r="K45" s="26"/>
      <c r="L45" s="88"/>
      <c r="M45" s="91"/>
      <c r="P45" s="24"/>
    </row>
    <row r="46" spans="3:16" s="86" customFormat="1" ht="15" customHeight="1" x14ac:dyDescent="0.2">
      <c r="C46" s="87"/>
      <c r="D46" s="89"/>
      <c r="E46" s="20"/>
      <c r="F46" s="21"/>
      <c r="G46" s="90"/>
      <c r="H46" s="26"/>
      <c r="I46" s="26"/>
      <c r="J46" s="26"/>
      <c r="K46" s="26"/>
      <c r="L46" s="88"/>
      <c r="M46" s="91"/>
      <c r="P46" s="24"/>
    </row>
    <row r="47" spans="3:16" s="86" customFormat="1" ht="15" customHeight="1" x14ac:dyDescent="0.2">
      <c r="C47" s="87"/>
      <c r="D47" s="89"/>
      <c r="E47" s="25"/>
      <c r="F47" s="21"/>
      <c r="G47" s="90"/>
      <c r="H47" s="26"/>
      <c r="I47" s="26"/>
      <c r="J47" s="26"/>
      <c r="K47" s="26"/>
      <c r="L47" s="88"/>
      <c r="M47" s="91"/>
      <c r="P47" s="24"/>
    </row>
    <row r="48" spans="3:16" s="86" customFormat="1" ht="15" customHeight="1" x14ac:dyDescent="0.2">
      <c r="C48" s="87"/>
      <c r="D48" s="89"/>
      <c r="E48" s="20"/>
      <c r="F48" s="21"/>
      <c r="G48" s="90"/>
      <c r="H48" s="26"/>
      <c r="I48" s="26"/>
      <c r="J48" s="26"/>
      <c r="K48" s="26"/>
      <c r="L48" s="88"/>
      <c r="M48" s="91"/>
      <c r="P48" s="100"/>
    </row>
    <row r="49" spans="3:16" s="86" customFormat="1" ht="12.75" x14ac:dyDescent="0.2">
      <c r="C49" s="87"/>
      <c r="D49" s="89"/>
      <c r="E49" s="46"/>
      <c r="F49" s="21"/>
      <c r="G49" s="90"/>
      <c r="H49" s="90"/>
      <c r="I49" s="90"/>
      <c r="J49" s="90"/>
      <c r="K49" s="90"/>
      <c r="L49" s="88"/>
      <c r="M49" s="91"/>
      <c r="P49" s="100"/>
    </row>
    <row r="50" spans="3:16" s="86" customFormat="1" ht="15" customHeight="1" x14ac:dyDescent="0.2">
      <c r="C50" s="87"/>
      <c r="D50" s="89"/>
      <c r="E50" s="20"/>
      <c r="F50" s="21"/>
      <c r="G50" s="90"/>
      <c r="H50" s="90"/>
      <c r="I50" s="90"/>
      <c r="J50" s="90"/>
      <c r="K50" s="90"/>
      <c r="L50" s="88"/>
      <c r="M50" s="91"/>
      <c r="P50" s="24"/>
    </row>
    <row r="51" spans="3:16" s="86" customFormat="1" ht="15" customHeight="1" x14ac:dyDescent="0.2">
      <c r="C51" s="87"/>
      <c r="D51" s="201"/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/>
      <c r="E52" s="20"/>
      <c r="F52" s="21"/>
      <c r="G52" s="90"/>
      <c r="H52" s="90"/>
      <c r="I52" s="90"/>
      <c r="J52" s="90"/>
      <c r="K52" s="90"/>
      <c r="L52" s="88"/>
      <c r="M52" s="91"/>
      <c r="P52" s="24"/>
    </row>
    <row r="53" spans="3:16" s="86" customFormat="1" ht="15" customHeight="1" x14ac:dyDescent="0.2">
      <c r="C53" s="87"/>
      <c r="D53" s="89"/>
      <c r="E53" s="25"/>
      <c r="F53" s="21"/>
      <c r="G53" s="90"/>
      <c r="H53" s="26"/>
      <c r="I53" s="26"/>
      <c r="J53" s="26"/>
      <c r="K53" s="26"/>
      <c r="L53" s="88"/>
      <c r="M53" s="91"/>
      <c r="P53" s="24"/>
    </row>
    <row r="54" spans="3:16" s="86" customFormat="1" ht="15" customHeight="1" x14ac:dyDescent="0.2">
      <c r="C54" s="87"/>
      <c r="D54" s="89"/>
      <c r="E54" s="25"/>
      <c r="F54" s="21"/>
      <c r="G54" s="90"/>
      <c r="H54" s="90"/>
      <c r="I54" s="90"/>
      <c r="J54" s="90"/>
      <c r="K54" s="90"/>
      <c r="L54" s="88"/>
      <c r="M54" s="91"/>
      <c r="P54" s="24"/>
    </row>
    <row r="55" spans="3:16" s="86" customFormat="1" ht="12.75" hidden="1" x14ac:dyDescent="0.2">
      <c r="C55" s="87"/>
      <c r="D55" s="92"/>
      <c r="E55" s="93"/>
      <c r="F55" s="94"/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/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/>
      <c r="E57" s="25"/>
      <c r="F57" s="21"/>
      <c r="G57" s="90"/>
      <c r="H57" s="90"/>
      <c r="I57" s="90"/>
      <c r="J57" s="90"/>
      <c r="K57" s="90"/>
      <c r="L57" s="88"/>
      <c r="M57" s="91"/>
      <c r="P57" s="24"/>
    </row>
    <row r="58" spans="3:16" s="86" customFormat="1" ht="12.75" hidden="1" customHeight="1" x14ac:dyDescent="0.2">
      <c r="C58" s="87"/>
      <c r="D58" s="92"/>
      <c r="E58" s="93"/>
      <c r="F58" s="94"/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/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/>
      <c r="E60" s="25"/>
      <c r="F60" s="21"/>
      <c r="G60" s="90"/>
      <c r="H60" s="90"/>
      <c r="I60" s="90"/>
      <c r="J60" s="90"/>
      <c r="K60" s="90"/>
      <c r="L60" s="88"/>
      <c r="M60" s="91"/>
      <c r="P60" s="24"/>
    </row>
    <row r="61" spans="3:16" s="86" customFormat="1" ht="12.75" hidden="1" customHeight="1" x14ac:dyDescent="0.2">
      <c r="C61" s="87"/>
      <c r="D61" s="92"/>
      <c r="E61" s="93"/>
      <c r="F61" s="94"/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/>
      <c r="D62" s="102"/>
      <c r="E62" s="103"/>
      <c r="F62" s="39"/>
      <c r="G62" s="104"/>
      <c r="H62" s="41"/>
      <c r="I62" s="41"/>
      <c r="J62" s="41"/>
      <c r="K62" s="41"/>
      <c r="L62" s="88"/>
      <c r="M62" s="105"/>
      <c r="N62" s="106"/>
      <c r="O62" s="106"/>
    </row>
    <row r="63" spans="3:16" s="86" customFormat="1" ht="15" customHeight="1" x14ac:dyDescent="0.2">
      <c r="C63" s="87"/>
      <c r="D63" s="96"/>
      <c r="E63" s="97"/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/>
      <c r="E64" s="20"/>
      <c r="F64" s="21"/>
      <c r="G64" s="90"/>
      <c r="H64" s="90"/>
      <c r="I64" s="90"/>
      <c r="J64" s="90"/>
      <c r="K64" s="90"/>
      <c r="L64" s="88"/>
      <c r="M64" s="91"/>
      <c r="P64" s="24"/>
    </row>
    <row r="65" spans="3:16" s="86" customFormat="1" ht="15" customHeight="1" x14ac:dyDescent="0.2">
      <c r="C65" s="87"/>
      <c r="D65" s="89"/>
      <c r="E65" s="25"/>
      <c r="F65" s="21"/>
      <c r="G65" s="90"/>
      <c r="H65" s="107"/>
      <c r="I65" s="26"/>
      <c r="J65" s="26"/>
      <c r="K65" s="26"/>
      <c r="L65" s="88"/>
      <c r="M65" s="91"/>
      <c r="P65" s="24"/>
    </row>
    <row r="66" spans="3:16" s="86" customFormat="1" ht="15" customHeight="1" x14ac:dyDescent="0.2">
      <c r="C66" s="87"/>
      <c r="D66" s="89"/>
      <c r="E66" s="25"/>
      <c r="F66" s="21"/>
      <c r="G66" s="90"/>
      <c r="H66" s="41"/>
      <c r="I66" s="109"/>
      <c r="J66" s="41"/>
      <c r="K66" s="41"/>
      <c r="L66" s="88"/>
      <c r="M66" s="91"/>
      <c r="P66" s="24"/>
    </row>
    <row r="67" spans="3:16" s="86" customFormat="1" ht="15" customHeight="1" x14ac:dyDescent="0.2">
      <c r="C67" s="87"/>
      <c r="D67" s="89"/>
      <c r="E67" s="25"/>
      <c r="F67" s="21"/>
      <c r="G67" s="90"/>
      <c r="H67" s="41"/>
      <c r="I67" s="41"/>
      <c r="J67" s="107"/>
      <c r="K67" s="41"/>
      <c r="L67" s="88"/>
      <c r="M67" s="91"/>
      <c r="P67" s="24"/>
    </row>
    <row r="68" spans="3:16" s="86" customFormat="1" ht="15" customHeight="1" x14ac:dyDescent="0.2">
      <c r="C68" s="87"/>
      <c r="D68" s="89"/>
      <c r="E68" s="25"/>
      <c r="F68" s="21"/>
      <c r="G68" s="90"/>
      <c r="H68" s="41"/>
      <c r="I68" s="41"/>
      <c r="J68" s="41"/>
      <c r="K68" s="107"/>
      <c r="L68" s="88"/>
      <c r="M68" s="91"/>
      <c r="P68" s="24"/>
    </row>
    <row r="69" spans="3:16" s="86" customFormat="1" ht="15" customHeight="1" x14ac:dyDescent="0.2">
      <c r="C69" s="87"/>
      <c r="D69" s="89"/>
      <c r="E69" s="46"/>
      <c r="F69" s="21"/>
      <c r="G69" s="90"/>
      <c r="H69" s="41"/>
      <c r="I69" s="41"/>
      <c r="J69" s="41"/>
      <c r="K69" s="41"/>
      <c r="L69" s="88"/>
      <c r="M69" s="91"/>
      <c r="P69" s="24"/>
    </row>
    <row r="70" spans="3:16" s="86" customFormat="1" ht="15" customHeight="1" x14ac:dyDescent="0.2">
      <c r="C70" s="87"/>
      <c r="D70" s="89"/>
      <c r="E70" s="20"/>
      <c r="F70" s="21"/>
      <c r="G70" s="90"/>
      <c r="H70" s="90"/>
      <c r="I70" s="90"/>
      <c r="J70" s="90"/>
      <c r="K70" s="90"/>
      <c r="L70" s="88"/>
      <c r="M70" s="91"/>
      <c r="P70" s="24"/>
    </row>
    <row r="71" spans="3:16" s="86" customFormat="1" ht="12.75" x14ac:dyDescent="0.2">
      <c r="C71" s="87"/>
      <c r="D71" s="89"/>
      <c r="E71" s="25"/>
      <c r="F71" s="21"/>
      <c r="G71" s="90"/>
      <c r="H71" s="41"/>
      <c r="I71" s="41"/>
      <c r="J71" s="41"/>
      <c r="K71" s="41"/>
      <c r="L71" s="88"/>
      <c r="M71" s="91"/>
      <c r="P71" s="24"/>
    </row>
    <row r="72" spans="3:16" s="86" customFormat="1" ht="15" customHeight="1" x14ac:dyDescent="0.2">
      <c r="C72" s="87"/>
      <c r="D72" s="89"/>
      <c r="E72" s="48"/>
      <c r="F72" s="21"/>
      <c r="G72" s="90"/>
      <c r="H72" s="41"/>
      <c r="I72" s="41"/>
      <c r="J72" s="41"/>
      <c r="K72" s="41"/>
      <c r="L72" s="88"/>
      <c r="M72" s="91"/>
      <c r="P72" s="24"/>
    </row>
    <row r="73" spans="3:16" s="86" customFormat="1" ht="15" customHeight="1" x14ac:dyDescent="0.2">
      <c r="C73" s="87"/>
      <c r="D73" s="89"/>
      <c r="E73" s="25"/>
      <c r="F73" s="21"/>
      <c r="G73" s="90"/>
      <c r="H73" s="41"/>
      <c r="I73" s="41"/>
      <c r="J73" s="41"/>
      <c r="K73" s="41"/>
      <c r="L73" s="88"/>
      <c r="M73" s="91"/>
      <c r="P73" s="24"/>
    </row>
    <row r="74" spans="3:16" s="86" customFormat="1" ht="15" customHeight="1" x14ac:dyDescent="0.2">
      <c r="C74" s="87"/>
      <c r="D74" s="89"/>
      <c r="E74" s="48"/>
      <c r="F74" s="21"/>
      <c r="G74" s="90"/>
      <c r="H74" s="41"/>
      <c r="I74" s="41"/>
      <c r="J74" s="41"/>
      <c r="K74" s="41"/>
      <c r="L74" s="88"/>
      <c r="M74" s="91"/>
      <c r="P74" s="24"/>
    </row>
    <row r="75" spans="3:16" s="86" customFormat="1" ht="15" customHeight="1" x14ac:dyDescent="0.2">
      <c r="C75" s="87"/>
      <c r="D75" s="89"/>
      <c r="E75" s="49"/>
      <c r="F75" s="21"/>
      <c r="G75" s="90"/>
      <c r="H75" s="41"/>
      <c r="I75" s="41"/>
      <c r="J75" s="41"/>
      <c r="K75" s="41"/>
      <c r="L75" s="88"/>
      <c r="M75" s="91"/>
      <c r="P75" s="24"/>
    </row>
    <row r="76" spans="3:16" s="86" customFormat="1" ht="15" customHeight="1" x14ac:dyDescent="0.2">
      <c r="C76" s="87"/>
      <c r="D76" s="89"/>
      <c r="E76" s="25"/>
      <c r="F76" s="21"/>
      <c r="G76" s="90"/>
      <c r="H76" s="90"/>
      <c r="I76" s="90"/>
      <c r="J76" s="90"/>
      <c r="K76" s="90"/>
      <c r="L76" s="88"/>
      <c r="M76" s="91"/>
      <c r="P76" s="24"/>
    </row>
    <row r="77" spans="3:16" s="86" customFormat="1" ht="12.75" hidden="1" customHeight="1" x14ac:dyDescent="0.2">
      <c r="C77" s="87"/>
      <c r="D77" s="92"/>
      <c r="E77" s="93"/>
      <c r="F77" s="94"/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/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/>
      <c r="E79" s="25"/>
      <c r="F79" s="21"/>
      <c r="G79" s="90"/>
      <c r="H79" s="41"/>
      <c r="I79" s="41"/>
      <c r="J79" s="41"/>
      <c r="K79" s="41"/>
      <c r="L79" s="88"/>
      <c r="M79" s="91"/>
      <c r="P79" s="24"/>
    </row>
    <row r="80" spans="3:16" s="86" customFormat="1" ht="15" customHeight="1" x14ac:dyDescent="0.2">
      <c r="C80" s="87"/>
      <c r="D80" s="89"/>
      <c r="E80" s="20"/>
      <c r="F80" s="21"/>
      <c r="G80" s="90"/>
      <c r="H80" s="41"/>
      <c r="I80" s="41"/>
      <c r="J80" s="41"/>
      <c r="K80" s="41"/>
      <c r="L80" s="88"/>
      <c r="M80" s="91"/>
      <c r="P80" s="24"/>
    </row>
    <row r="81" spans="3:16" s="86" customFormat="1" ht="15" customHeight="1" x14ac:dyDescent="0.2">
      <c r="C81" s="87"/>
      <c r="D81" s="89"/>
      <c r="E81" s="20"/>
      <c r="F81" s="21"/>
      <c r="G81" s="90"/>
      <c r="H81" s="41"/>
      <c r="I81" s="41"/>
      <c r="J81" s="41"/>
      <c r="K81" s="41"/>
      <c r="L81" s="88"/>
      <c r="M81" s="91"/>
      <c r="P81" s="24"/>
    </row>
    <row r="82" spans="3:16" s="86" customFormat="1" ht="15" customHeight="1" x14ac:dyDescent="0.2">
      <c r="C82" s="87"/>
      <c r="D82" s="89"/>
      <c r="E82" s="20"/>
      <c r="F82" s="21"/>
      <c r="G82" s="90"/>
      <c r="H82" s="41"/>
      <c r="I82" s="41"/>
      <c r="J82" s="41"/>
      <c r="K82" s="41"/>
      <c r="L82" s="88"/>
      <c r="M82" s="91"/>
      <c r="P82" s="24"/>
    </row>
    <row r="83" spans="3:16" s="86" customFormat="1" ht="15" customHeight="1" x14ac:dyDescent="0.2">
      <c r="C83" s="87"/>
      <c r="D83" s="89"/>
      <c r="E83" s="20"/>
      <c r="F83" s="21"/>
      <c r="G83" s="90"/>
      <c r="H83" s="41"/>
      <c r="I83" s="41"/>
      <c r="J83" s="41"/>
      <c r="K83" s="41"/>
      <c r="L83" s="88"/>
      <c r="M83" s="91"/>
      <c r="P83" s="24"/>
    </row>
    <row r="84" spans="3:16" s="86" customFormat="1" ht="15" customHeight="1" x14ac:dyDescent="0.2">
      <c r="C84" s="87"/>
      <c r="D84" s="89"/>
      <c r="E84" s="25"/>
      <c r="F84" s="21"/>
      <c r="G84" s="90"/>
      <c r="H84" s="41"/>
      <c r="I84" s="41"/>
      <c r="J84" s="41"/>
      <c r="K84" s="41"/>
      <c r="L84" s="88"/>
      <c r="M84" s="91"/>
      <c r="P84" s="24"/>
    </row>
    <row r="85" spans="3:16" s="86" customFormat="1" ht="15" customHeight="1" x14ac:dyDescent="0.2">
      <c r="C85" s="87"/>
      <c r="D85" s="89"/>
      <c r="E85" s="20"/>
      <c r="F85" s="21"/>
      <c r="G85" s="90"/>
      <c r="H85" s="41"/>
      <c r="I85" s="41"/>
      <c r="J85" s="41"/>
      <c r="K85" s="41"/>
      <c r="L85" s="88"/>
      <c r="M85" s="91"/>
      <c r="P85" s="24"/>
    </row>
    <row r="86" spans="3:16" s="86" customFormat="1" ht="12.75" x14ac:dyDescent="0.2">
      <c r="C86" s="87"/>
      <c r="D86" s="89"/>
      <c r="E86" s="46"/>
      <c r="F86" s="21"/>
      <c r="G86" s="90"/>
      <c r="H86" s="90"/>
      <c r="I86" s="90"/>
      <c r="J86" s="90"/>
      <c r="K86" s="90"/>
      <c r="L86" s="88"/>
      <c r="M86" s="91"/>
      <c r="P86" s="24"/>
    </row>
    <row r="87" spans="3:16" s="86" customFormat="1" ht="15" customHeight="1" x14ac:dyDescent="0.2">
      <c r="C87" s="87"/>
      <c r="D87" s="89"/>
      <c r="E87" s="20"/>
      <c r="F87" s="21"/>
      <c r="G87" s="90"/>
      <c r="H87" s="90"/>
      <c r="I87" s="90"/>
      <c r="J87" s="90"/>
      <c r="K87" s="90"/>
      <c r="L87" s="88"/>
      <c r="M87" s="91"/>
      <c r="P87" s="24"/>
    </row>
    <row r="88" spans="3:16" s="86" customFormat="1" ht="15" customHeight="1" x14ac:dyDescent="0.2">
      <c r="C88" s="87"/>
      <c r="D88" s="201"/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/>
      <c r="E89" s="20"/>
      <c r="F89" s="21"/>
      <c r="G89" s="90"/>
      <c r="H89" s="26"/>
      <c r="I89" s="26"/>
      <c r="J89" s="26"/>
      <c r="K89" s="26"/>
      <c r="L89" s="88"/>
      <c r="M89" s="91"/>
      <c r="P89" s="24"/>
    </row>
    <row r="90" spans="3:16" s="86" customFormat="1" ht="15" customHeight="1" x14ac:dyDescent="0.2">
      <c r="C90" s="87"/>
      <c r="D90" s="89"/>
      <c r="E90" s="20"/>
      <c r="F90" s="21"/>
      <c r="G90" s="90"/>
      <c r="H90" s="26"/>
      <c r="I90" s="26"/>
      <c r="J90" s="26"/>
      <c r="K90" s="26"/>
      <c r="L90" s="88"/>
      <c r="M90" s="91"/>
      <c r="P90" s="24"/>
    </row>
    <row r="91" spans="3:16" s="86" customFormat="1" ht="15" customHeight="1" x14ac:dyDescent="0.2">
      <c r="C91" s="87"/>
      <c r="D91" s="89"/>
      <c r="E91" s="20"/>
      <c r="F91" s="21"/>
      <c r="G91" s="90"/>
      <c r="H91" s="26"/>
      <c r="I91" s="26"/>
      <c r="J91" s="26"/>
      <c r="K91" s="26"/>
      <c r="L91" s="88"/>
      <c r="M91" s="91"/>
      <c r="P91" s="24"/>
    </row>
    <row r="92" spans="3:16" s="86" customFormat="1" ht="15" customHeight="1" x14ac:dyDescent="0.2">
      <c r="C92" s="87"/>
      <c r="D92" s="201"/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/>
      <c r="E93" s="20"/>
      <c r="F93" s="21"/>
      <c r="G93" s="90"/>
      <c r="H93" s="90"/>
      <c r="I93" s="90"/>
      <c r="J93" s="90"/>
      <c r="K93" s="90"/>
      <c r="L93" s="88"/>
      <c r="M93" s="91"/>
      <c r="P93" s="24"/>
    </row>
    <row r="94" spans="3:16" ht="15" customHeight="1" x14ac:dyDescent="0.2">
      <c r="D94" s="110"/>
      <c r="E94" s="25"/>
      <c r="F94" s="21"/>
      <c r="G94" s="90"/>
      <c r="H94" s="54"/>
      <c r="I94" s="54"/>
      <c r="J94" s="54"/>
      <c r="K94" s="54"/>
      <c r="L94" s="83"/>
      <c r="M94" s="91"/>
      <c r="P94" s="24"/>
    </row>
    <row r="95" spans="3:16" ht="15" customHeight="1" x14ac:dyDescent="0.2">
      <c r="D95" s="110"/>
      <c r="E95" s="25"/>
      <c r="F95" s="21"/>
      <c r="G95" s="90"/>
      <c r="H95" s="111"/>
      <c r="I95" s="111"/>
      <c r="J95" s="111"/>
      <c r="K95" s="111"/>
      <c r="L95" s="83"/>
      <c r="M95" s="91"/>
      <c r="P95" s="24"/>
    </row>
    <row r="96" spans="3:16" ht="15" customHeight="1" x14ac:dyDescent="0.2">
      <c r="D96" s="110"/>
      <c r="E96" s="48"/>
      <c r="F96" s="21"/>
      <c r="G96" s="90"/>
      <c r="H96" s="54"/>
      <c r="I96" s="54"/>
      <c r="J96" s="54"/>
      <c r="K96" s="54"/>
      <c r="L96" s="83"/>
      <c r="M96" s="91"/>
      <c r="P96" s="24"/>
    </row>
    <row r="97" spans="4:16" ht="15" customHeight="1" x14ac:dyDescent="0.2">
      <c r="D97" s="110"/>
      <c r="E97" s="49"/>
      <c r="F97" s="21"/>
      <c r="G97" s="90"/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/>
      <c r="E98" s="48"/>
      <c r="F98" s="21"/>
      <c r="G98" s="90"/>
      <c r="H98" s="54"/>
      <c r="I98" s="54"/>
      <c r="J98" s="54"/>
      <c r="K98" s="54"/>
      <c r="L98" s="83"/>
      <c r="M98" s="91"/>
      <c r="P98" s="24"/>
    </row>
    <row r="99" spans="4:16" ht="15" customHeight="1" x14ac:dyDescent="0.2">
      <c r="D99" s="110"/>
      <c r="E99" s="20"/>
      <c r="F99" s="21"/>
      <c r="G99" s="90"/>
      <c r="H99" s="111"/>
      <c r="I99" s="111"/>
      <c r="J99" s="111"/>
      <c r="K99" s="111"/>
      <c r="L99" s="83"/>
      <c r="M99" s="91"/>
      <c r="P99" s="24"/>
    </row>
    <row r="100" spans="4:16" ht="15" customHeight="1" x14ac:dyDescent="0.2">
      <c r="D100" s="110"/>
      <c r="E100" s="25"/>
      <c r="F100" s="21"/>
      <c r="G100" s="90"/>
      <c r="H100" s="111"/>
      <c r="I100" s="111"/>
      <c r="J100" s="111"/>
      <c r="K100" s="111"/>
      <c r="L100" s="83"/>
      <c r="M100" s="91"/>
      <c r="P100" s="24"/>
    </row>
    <row r="101" spans="4:16" ht="15" customHeight="1" x14ac:dyDescent="0.2">
      <c r="D101" s="110"/>
      <c r="E101" s="48"/>
      <c r="F101" s="21"/>
      <c r="G101" s="90"/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/>
      <c r="E102" s="48"/>
      <c r="F102" s="21"/>
      <c r="G102" s="90"/>
      <c r="H102" s="111"/>
      <c r="I102" s="111"/>
      <c r="J102" s="111"/>
      <c r="K102" s="111"/>
      <c r="L102" s="83"/>
      <c r="M102" s="91"/>
      <c r="P102" s="24"/>
    </row>
    <row r="103" spans="4:16" ht="12.75" x14ac:dyDescent="0.2">
      <c r="D103" s="110"/>
      <c r="E103" s="49"/>
      <c r="F103" s="21"/>
      <c r="G103" s="90"/>
      <c r="H103" s="112"/>
      <c r="I103" s="112"/>
      <c r="J103" s="112"/>
      <c r="K103" s="112"/>
      <c r="L103" s="83"/>
      <c r="M103" s="91"/>
      <c r="P103" s="24"/>
    </row>
    <row r="104" spans="4:16" ht="15" customHeight="1" x14ac:dyDescent="0.2">
      <c r="D104" s="110"/>
      <c r="E104" s="57"/>
      <c r="F104" s="21"/>
      <c r="G104" s="90"/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/>
      <c r="E105" s="57"/>
      <c r="F105" s="21"/>
      <c r="G105" s="90"/>
      <c r="H105" s="54"/>
      <c r="I105" s="54"/>
      <c r="J105" s="54"/>
      <c r="K105" s="54"/>
      <c r="L105" s="83"/>
      <c r="M105" s="91"/>
      <c r="P105" s="24"/>
    </row>
    <row r="106" spans="4:16" ht="12.75" x14ac:dyDescent="0.2">
      <c r="D106" s="110"/>
      <c r="E106" s="49"/>
      <c r="F106" s="21"/>
      <c r="G106" s="90"/>
      <c r="H106" s="112"/>
      <c r="I106" s="112"/>
      <c r="J106" s="112"/>
      <c r="K106" s="112"/>
      <c r="L106" s="83"/>
      <c r="M106" s="91"/>
      <c r="P106" s="24"/>
    </row>
    <row r="107" spans="4:16" ht="15" customHeight="1" x14ac:dyDescent="0.2">
      <c r="D107" s="110"/>
      <c r="E107" s="57"/>
      <c r="F107" s="21"/>
      <c r="G107" s="90"/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/>
      <c r="E108" s="57"/>
      <c r="F108" s="21"/>
      <c r="G108" s="90"/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/>
      <c r="E109" s="49"/>
      <c r="F109" s="21"/>
      <c r="G109" s="90"/>
      <c r="H109" s="112"/>
      <c r="I109" s="112"/>
      <c r="J109" s="112"/>
      <c r="K109" s="112"/>
      <c r="L109" s="83"/>
      <c r="M109" s="91"/>
      <c r="P109" s="24"/>
    </row>
    <row r="110" spans="4:16" ht="15" customHeight="1" x14ac:dyDescent="0.2">
      <c r="D110" s="110"/>
      <c r="E110" s="57"/>
      <c r="F110" s="21"/>
      <c r="G110" s="90"/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/>
      <c r="E111" s="57"/>
      <c r="F111" s="21"/>
      <c r="G111" s="90"/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/>
      <c r="E112" s="49"/>
      <c r="F112" s="21"/>
      <c r="G112" s="90"/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/>
      <c r="E113" s="49"/>
      <c r="F113" s="21"/>
      <c r="G113" s="90"/>
      <c r="H113" s="54"/>
      <c r="I113" s="54"/>
      <c r="J113" s="54"/>
      <c r="K113" s="54"/>
      <c r="L113" s="83"/>
      <c r="M113" s="91"/>
      <c r="P113" s="24"/>
    </row>
    <row r="114" spans="4:16" ht="12.75" x14ac:dyDescent="0.2">
      <c r="D114" s="110"/>
      <c r="E114" s="49"/>
      <c r="F114" s="21"/>
      <c r="G114" s="90"/>
      <c r="H114" s="54"/>
      <c r="I114" s="54"/>
      <c r="J114" s="54"/>
      <c r="K114" s="54"/>
      <c r="L114" s="83"/>
      <c r="M114" s="91"/>
      <c r="P114" s="24"/>
    </row>
    <row r="115" spans="4:16" ht="12.75" x14ac:dyDescent="0.2">
      <c r="D115" s="110"/>
      <c r="E115" s="49"/>
      <c r="F115" s="21"/>
      <c r="G115" s="90"/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/>
      <c r="E116" s="25"/>
      <c r="F116" s="21"/>
      <c r="G116" s="90"/>
      <c r="H116" s="111"/>
      <c r="I116" s="111"/>
      <c r="J116" s="111"/>
      <c r="K116" s="111"/>
      <c r="L116" s="83"/>
      <c r="M116" s="91"/>
      <c r="P116" s="24"/>
    </row>
    <row r="117" spans="4:16" ht="15" customHeight="1" x14ac:dyDescent="0.2">
      <c r="D117" s="110"/>
      <c r="E117" s="48"/>
      <c r="F117" s="21"/>
      <c r="G117" s="90"/>
      <c r="H117" s="54"/>
      <c r="I117" s="54"/>
      <c r="J117" s="54"/>
      <c r="K117" s="54"/>
      <c r="L117" s="83"/>
      <c r="M117" s="91"/>
      <c r="P117" s="24"/>
    </row>
    <row r="118" spans="4:16" ht="15" customHeight="1" x14ac:dyDescent="0.2">
      <c r="D118" s="110"/>
      <c r="E118" s="49"/>
      <c r="F118" s="21"/>
      <c r="G118" s="90"/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/>
      <c r="E119" s="48"/>
      <c r="F119" s="21"/>
      <c r="G119" s="90"/>
      <c r="H119" s="54"/>
      <c r="I119" s="54"/>
      <c r="J119" s="54"/>
      <c r="K119" s="54"/>
      <c r="L119" s="83"/>
      <c r="M119" s="91"/>
      <c r="P119" s="24"/>
    </row>
    <row r="120" spans="4:16" ht="15" customHeight="1" x14ac:dyDescent="0.2">
      <c r="D120" s="110"/>
      <c r="E120" s="46"/>
      <c r="F120" s="21"/>
      <c r="G120" s="90"/>
      <c r="H120" s="111"/>
      <c r="I120" s="111"/>
      <c r="J120" s="111"/>
      <c r="K120" s="111"/>
      <c r="L120" s="83"/>
      <c r="M120" s="91"/>
      <c r="P120" s="24"/>
    </row>
    <row r="121" spans="4:16" ht="15" customHeight="1" x14ac:dyDescent="0.2">
      <c r="D121" s="110"/>
      <c r="E121" s="25"/>
      <c r="F121" s="21"/>
      <c r="G121" s="90"/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/>
      <c r="E122" s="25"/>
      <c r="F122" s="21"/>
      <c r="G122" s="90"/>
      <c r="H122" s="111"/>
      <c r="I122" s="111"/>
      <c r="J122" s="111"/>
      <c r="K122" s="111"/>
      <c r="L122" s="83"/>
      <c r="M122" s="91"/>
      <c r="P122" s="24"/>
    </row>
    <row r="123" spans="4:16" ht="15" customHeight="1" x14ac:dyDescent="0.2">
      <c r="D123" s="110"/>
      <c r="E123" s="48"/>
      <c r="F123" s="21"/>
      <c r="G123" s="90"/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/>
      <c r="E124" s="48"/>
      <c r="F124" s="21"/>
      <c r="G124" s="90"/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/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12.75" x14ac:dyDescent="0.2">
      <c r="D126" s="110"/>
      <c r="E126" s="20"/>
      <c r="F126" s="21"/>
      <c r="G126" s="90"/>
      <c r="H126" s="111"/>
      <c r="I126" s="111"/>
      <c r="J126" s="111"/>
      <c r="K126" s="111"/>
      <c r="L126" s="83"/>
      <c r="M126" s="91"/>
      <c r="P126" s="24"/>
    </row>
    <row r="127" spans="4:16" ht="15" customHeight="1" x14ac:dyDescent="0.2">
      <c r="D127" s="110"/>
      <c r="E127" s="25"/>
      <c r="F127" s="21"/>
      <c r="G127" s="90"/>
      <c r="H127" s="54"/>
      <c r="I127" s="54"/>
      <c r="J127" s="54"/>
      <c r="K127" s="54"/>
      <c r="L127" s="83"/>
      <c r="M127" s="91"/>
      <c r="P127" s="24"/>
    </row>
    <row r="128" spans="4:16" ht="15" customHeight="1" x14ac:dyDescent="0.2">
      <c r="D128" s="110"/>
      <c r="E128" s="25"/>
      <c r="F128" s="21"/>
      <c r="G128" s="90"/>
      <c r="H128" s="111"/>
      <c r="I128" s="111"/>
      <c r="J128" s="111"/>
      <c r="K128" s="111"/>
      <c r="L128" s="83"/>
      <c r="M128" s="91"/>
      <c r="P128" s="24"/>
    </row>
    <row r="129" spans="4:16" ht="15" customHeight="1" x14ac:dyDescent="0.2">
      <c r="D129" s="110"/>
      <c r="E129" s="48"/>
      <c r="F129" s="21"/>
      <c r="G129" s="90"/>
      <c r="H129" s="54"/>
      <c r="I129" s="54"/>
      <c r="J129" s="54"/>
      <c r="K129" s="54"/>
      <c r="L129" s="83"/>
      <c r="M129" s="91"/>
      <c r="P129" s="24"/>
    </row>
    <row r="130" spans="4:16" ht="15" customHeight="1" x14ac:dyDescent="0.2">
      <c r="D130" s="110"/>
      <c r="E130" s="49"/>
      <c r="F130" s="21"/>
      <c r="G130" s="90"/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/>
      <c r="E131" s="48"/>
      <c r="F131" s="21"/>
      <c r="G131" s="90"/>
      <c r="H131" s="54"/>
      <c r="I131" s="54"/>
      <c r="J131" s="54"/>
      <c r="K131" s="54"/>
      <c r="L131" s="83"/>
      <c r="M131" s="91"/>
      <c r="P131" s="24"/>
    </row>
    <row r="132" spans="4:16" ht="15" customHeight="1" x14ac:dyDescent="0.2">
      <c r="D132" s="110"/>
      <c r="E132" s="20"/>
      <c r="F132" s="21"/>
      <c r="G132" s="90"/>
      <c r="H132" s="112"/>
      <c r="I132" s="112"/>
      <c r="J132" s="112"/>
      <c r="K132" s="112"/>
      <c r="L132" s="83"/>
      <c r="M132" s="91"/>
      <c r="P132" s="24"/>
    </row>
    <row r="133" spans="4:16" ht="15" customHeight="1" x14ac:dyDescent="0.2">
      <c r="D133" s="110"/>
      <c r="E133" s="25"/>
      <c r="F133" s="21"/>
      <c r="G133" s="90"/>
      <c r="H133" s="112"/>
      <c r="I133" s="112"/>
      <c r="J133" s="112"/>
      <c r="K133" s="112"/>
      <c r="L133" s="83"/>
      <c r="M133" s="91"/>
      <c r="P133" s="24"/>
    </row>
    <row r="134" spans="4:16" ht="15" customHeight="1" x14ac:dyDescent="0.2">
      <c r="D134" s="110"/>
      <c r="E134" s="48"/>
      <c r="F134" s="21"/>
      <c r="G134" s="90"/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/>
      <c r="E135" s="48"/>
      <c r="F135" s="21"/>
      <c r="G135" s="90"/>
      <c r="H135" s="112"/>
      <c r="I135" s="112"/>
      <c r="J135" s="112"/>
      <c r="K135" s="112"/>
      <c r="L135" s="83"/>
      <c r="M135" s="91"/>
      <c r="P135" s="24"/>
    </row>
    <row r="136" spans="4:16" ht="15" customHeight="1" x14ac:dyDescent="0.2">
      <c r="D136" s="110"/>
      <c r="E136" s="49"/>
      <c r="F136" s="21"/>
      <c r="G136" s="90"/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/>
      <c r="E137" s="49"/>
      <c r="F137" s="21"/>
      <c r="G137" s="90"/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/>
      <c r="E138" s="25"/>
      <c r="F138" s="21"/>
      <c r="G138" s="90"/>
      <c r="H138" s="112"/>
      <c r="I138" s="112"/>
      <c r="J138" s="112"/>
      <c r="K138" s="112"/>
      <c r="L138" s="83"/>
      <c r="M138" s="91"/>
      <c r="P138" s="24"/>
    </row>
    <row r="139" spans="4:16" ht="15" customHeight="1" x14ac:dyDescent="0.2">
      <c r="D139" s="110"/>
      <c r="E139" s="48"/>
      <c r="F139" s="21"/>
      <c r="G139" s="90"/>
      <c r="H139" s="54"/>
      <c r="I139" s="54"/>
      <c r="J139" s="54"/>
      <c r="K139" s="54"/>
      <c r="L139" s="83"/>
      <c r="M139" s="91"/>
      <c r="P139" s="24"/>
    </row>
    <row r="140" spans="4:16" ht="15" customHeight="1" x14ac:dyDescent="0.2">
      <c r="D140" s="110"/>
      <c r="E140" s="49"/>
      <c r="F140" s="21"/>
      <c r="G140" s="90"/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/>
      <c r="E141" s="48"/>
      <c r="F141" s="21"/>
      <c r="G141" s="90"/>
      <c r="H141" s="61"/>
      <c r="I141" s="61"/>
      <c r="J141" s="61"/>
      <c r="K141" s="61"/>
      <c r="L141" s="83"/>
      <c r="M141" s="91"/>
      <c r="P141" s="24"/>
    </row>
    <row r="142" spans="4:16" ht="15" customHeight="1" x14ac:dyDescent="0.2">
      <c r="D142" s="110"/>
      <c r="E142" s="20"/>
      <c r="F142" s="21"/>
      <c r="G142" s="90"/>
      <c r="H142" s="114"/>
      <c r="I142" s="114"/>
      <c r="J142" s="114"/>
      <c r="K142" s="114"/>
      <c r="L142" s="83"/>
      <c r="M142" s="91"/>
      <c r="P142" s="24"/>
    </row>
    <row r="143" spans="4:16" ht="15" customHeight="1" x14ac:dyDescent="0.2">
      <c r="D143" s="110"/>
      <c r="E143" s="25"/>
      <c r="F143" s="21"/>
      <c r="G143" s="90"/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/>
      <c r="E144" s="25"/>
      <c r="F144" s="21"/>
      <c r="G144" s="90"/>
      <c r="H144" s="114"/>
      <c r="I144" s="114"/>
      <c r="J144" s="114"/>
      <c r="K144" s="114"/>
      <c r="L144" s="83"/>
      <c r="M144" s="91"/>
      <c r="P144" s="24"/>
    </row>
    <row r="145" spans="4:17" ht="15" customHeight="1" x14ac:dyDescent="0.2">
      <c r="D145" s="110"/>
      <c r="E145" s="48"/>
      <c r="F145" s="21"/>
      <c r="G145" s="90"/>
      <c r="H145" s="61"/>
      <c r="I145" s="61"/>
      <c r="J145" s="61"/>
      <c r="K145" s="61"/>
      <c r="L145" s="83"/>
      <c r="M145" s="91"/>
      <c r="P145" s="24"/>
    </row>
    <row r="146" spans="4:17" ht="15" customHeight="1" x14ac:dyDescent="0.2">
      <c r="D146" s="110"/>
      <c r="E146" s="48"/>
      <c r="F146" s="21"/>
      <c r="G146" s="90"/>
      <c r="H146" s="61"/>
      <c r="I146" s="61"/>
      <c r="J146" s="61"/>
      <c r="K146" s="63"/>
      <c r="L146" s="83"/>
      <c r="M146" s="91"/>
      <c r="P146" s="24"/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/>
      <c r="F148" s="194"/>
      <c r="G148" s="194"/>
      <c r="H148" s="121"/>
      <c r="I148" s="194"/>
      <c r="J148" s="194"/>
      <c r="K148" s="194"/>
      <c r="L148" s="121"/>
      <c r="M148" s="117"/>
      <c r="N148" s="117"/>
      <c r="O148" s="91"/>
      <c r="P148" s="116"/>
      <c r="Q148" s="116"/>
    </row>
    <row r="149" spans="4:17" ht="12.75" x14ac:dyDescent="0.2">
      <c r="E149" s="118"/>
      <c r="F149" s="204"/>
      <c r="G149" s="204"/>
      <c r="H149" s="91"/>
      <c r="I149" s="204"/>
      <c r="J149" s="204"/>
      <c r="K149" s="204"/>
      <c r="L149" s="91"/>
      <c r="M149" s="204"/>
      <c r="N149" s="204"/>
      <c r="O149" s="91"/>
      <c r="P149" s="116"/>
      <c r="Q149" s="116"/>
    </row>
    <row r="150" spans="4:17" ht="12.75" x14ac:dyDescent="0.2">
      <c r="E150" s="118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/>
      <c r="F151" s="194"/>
      <c r="G151" s="194"/>
      <c r="H151" s="194"/>
      <c r="I151" s="91"/>
      <c r="J151" s="118"/>
      <c r="K151" s="121"/>
      <c r="L151" s="91"/>
      <c r="M151" s="91"/>
      <c r="N151" s="91"/>
      <c r="O151" s="91"/>
      <c r="P151" s="116"/>
      <c r="Q151" s="116"/>
    </row>
    <row r="152" spans="4:17" ht="12.75" x14ac:dyDescent="0.2">
      <c r="E152" s="91"/>
      <c r="F152" s="205"/>
      <c r="G152" s="205"/>
      <c r="H152" s="205"/>
      <c r="I152" s="91"/>
      <c r="J152" s="119"/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/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/>
    </row>
    <row r="11" spans="1:77" ht="15" customHeight="1" x14ac:dyDescent="0.25">
      <c r="D11" s="196"/>
      <c r="E11" s="198"/>
      <c r="F11" s="198"/>
      <c r="G11" s="198"/>
      <c r="H11" s="198"/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0"/>
      <c r="I12" s="120"/>
      <c r="J12" s="120"/>
      <c r="K12" s="84"/>
      <c r="L12" s="83"/>
    </row>
    <row r="13" spans="1:77" ht="12" customHeight="1" x14ac:dyDescent="0.25">
      <c r="D13" s="85"/>
      <c r="E13" s="85"/>
      <c r="F13" s="85"/>
      <c r="G13" s="85"/>
      <c r="H13" s="85"/>
      <c r="I13" s="85"/>
      <c r="J13" s="85"/>
      <c r="K13" s="85"/>
    </row>
    <row r="14" spans="1:77" s="86" customFormat="1" ht="15" customHeight="1" x14ac:dyDescent="0.25">
      <c r="C14" s="87"/>
      <c r="D14" s="201"/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/>
      <c r="E15" s="20"/>
      <c r="F15" s="21"/>
      <c r="G15" s="90"/>
      <c r="H15" s="90"/>
      <c r="I15" s="90"/>
      <c r="J15" s="90"/>
      <c r="K15" s="90"/>
      <c r="L15" s="88"/>
      <c r="M15" s="91"/>
      <c r="P15" s="24"/>
    </row>
    <row r="16" spans="1:77" s="86" customFormat="1" ht="15" customHeight="1" x14ac:dyDescent="0.2">
      <c r="C16" s="87"/>
      <c r="D16" s="89"/>
      <c r="E16" s="25"/>
      <c r="F16" s="21"/>
      <c r="G16" s="90"/>
      <c r="H16" s="26"/>
      <c r="I16" s="26"/>
      <c r="J16" s="26"/>
      <c r="K16" s="26"/>
      <c r="L16" s="88"/>
      <c r="M16" s="91"/>
      <c r="P16" s="24"/>
    </row>
    <row r="17" spans="3:16" s="86" customFormat="1" ht="15" customHeight="1" x14ac:dyDescent="0.2">
      <c r="C17" s="87"/>
      <c r="D17" s="89"/>
      <c r="E17" s="25"/>
      <c r="F17" s="21"/>
      <c r="G17" s="90"/>
      <c r="H17" s="90"/>
      <c r="I17" s="90"/>
      <c r="J17" s="90"/>
      <c r="K17" s="90"/>
      <c r="L17" s="88"/>
      <c r="M17" s="91"/>
      <c r="P17" s="24"/>
    </row>
    <row r="18" spans="3:16" s="86" customFormat="1" ht="12.75" hidden="1" x14ac:dyDescent="0.2">
      <c r="C18" s="87"/>
      <c r="D18" s="92"/>
      <c r="E18" s="93"/>
      <c r="F18" s="94"/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/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/>
      <c r="E20" s="25"/>
      <c r="F20" s="21"/>
      <c r="G20" s="90"/>
      <c r="H20" s="90"/>
      <c r="I20" s="90"/>
      <c r="J20" s="90"/>
      <c r="K20" s="90"/>
      <c r="L20" s="88"/>
      <c r="M20" s="91"/>
      <c r="P20" s="100"/>
    </row>
    <row r="21" spans="3:16" s="86" customFormat="1" ht="12.75" hidden="1" x14ac:dyDescent="0.2">
      <c r="C21" s="87"/>
      <c r="D21" s="92"/>
      <c r="E21" s="93"/>
      <c r="F21" s="94"/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/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/>
      <c r="E23" s="25"/>
      <c r="F23" s="21"/>
      <c r="G23" s="90"/>
      <c r="H23" s="90"/>
      <c r="I23" s="90"/>
      <c r="J23" s="90"/>
      <c r="K23" s="90"/>
      <c r="L23" s="88"/>
      <c r="M23" s="91"/>
      <c r="P23" s="24"/>
    </row>
    <row r="24" spans="3:16" s="86" customFormat="1" ht="12.75" hidden="1" x14ac:dyDescent="0.2">
      <c r="C24" s="87"/>
      <c r="D24" s="92"/>
      <c r="E24" s="93"/>
      <c r="F24" s="94"/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/>
      <c r="D25" s="102"/>
      <c r="E25" s="103"/>
      <c r="F25" s="39"/>
      <c r="G25" s="104"/>
      <c r="H25" s="41"/>
      <c r="I25" s="41"/>
      <c r="J25" s="41"/>
      <c r="K25" s="42"/>
      <c r="L25" s="88"/>
      <c r="M25" s="105"/>
      <c r="N25" s="106"/>
      <c r="O25" s="106"/>
    </row>
    <row r="26" spans="3:16" s="86" customFormat="1" ht="15" customHeight="1" x14ac:dyDescent="0.2">
      <c r="C26" s="87"/>
      <c r="D26" s="96"/>
      <c r="E26" s="97"/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/>
      <c r="E27" s="20"/>
      <c r="F27" s="21"/>
      <c r="G27" s="90"/>
      <c r="H27" s="90"/>
      <c r="I27" s="90"/>
      <c r="J27" s="90"/>
      <c r="K27" s="90"/>
      <c r="L27" s="88"/>
      <c r="M27" s="91"/>
      <c r="P27" s="24"/>
    </row>
    <row r="28" spans="3:16" s="86" customFormat="1" ht="15" customHeight="1" x14ac:dyDescent="0.2">
      <c r="C28" s="87"/>
      <c r="D28" s="89"/>
      <c r="E28" s="25"/>
      <c r="F28" s="21"/>
      <c r="G28" s="90"/>
      <c r="H28" s="107"/>
      <c r="I28" s="26"/>
      <c r="J28" s="26"/>
      <c r="K28" s="26"/>
      <c r="L28" s="88"/>
      <c r="M28" s="91"/>
      <c r="P28" s="24"/>
    </row>
    <row r="29" spans="3:16" s="86" customFormat="1" ht="15" customHeight="1" x14ac:dyDescent="0.2">
      <c r="C29" s="87"/>
      <c r="D29" s="89"/>
      <c r="E29" s="25"/>
      <c r="F29" s="21"/>
      <c r="G29" s="90"/>
      <c r="H29" s="26"/>
      <c r="I29" s="107"/>
      <c r="J29" s="26"/>
      <c r="K29" s="26"/>
      <c r="L29" s="88"/>
      <c r="M29" s="91"/>
      <c r="P29" s="24"/>
    </row>
    <row r="30" spans="3:16" s="86" customFormat="1" ht="15" customHeight="1" x14ac:dyDescent="0.2">
      <c r="C30" s="87"/>
      <c r="D30" s="89"/>
      <c r="E30" s="25"/>
      <c r="F30" s="21"/>
      <c r="G30" s="90"/>
      <c r="H30" s="26"/>
      <c r="I30" s="26"/>
      <c r="J30" s="107"/>
      <c r="K30" s="26"/>
      <c r="L30" s="88"/>
      <c r="M30" s="91"/>
      <c r="P30" s="24"/>
    </row>
    <row r="31" spans="3:16" s="86" customFormat="1" ht="15" customHeight="1" x14ac:dyDescent="0.2">
      <c r="C31" s="87"/>
      <c r="D31" s="89"/>
      <c r="E31" s="25"/>
      <c r="F31" s="21"/>
      <c r="G31" s="90"/>
      <c r="H31" s="26"/>
      <c r="I31" s="26"/>
      <c r="J31" s="26"/>
      <c r="K31" s="107"/>
      <c r="L31" s="88"/>
      <c r="M31" s="91"/>
      <c r="P31" s="24"/>
    </row>
    <row r="32" spans="3:16" s="86" customFormat="1" ht="15" customHeight="1" x14ac:dyDescent="0.2">
      <c r="C32" s="87"/>
      <c r="D32" s="89"/>
      <c r="E32" s="46"/>
      <c r="F32" s="21"/>
      <c r="G32" s="90"/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/>
      <c r="E33" s="20"/>
      <c r="F33" s="21"/>
      <c r="G33" s="90"/>
      <c r="H33" s="90"/>
      <c r="I33" s="90"/>
      <c r="J33" s="90"/>
      <c r="K33" s="90"/>
      <c r="L33" s="88"/>
      <c r="M33" s="91"/>
      <c r="P33" s="24"/>
    </row>
    <row r="34" spans="3:16" s="86" customFormat="1" ht="12.75" x14ac:dyDescent="0.2">
      <c r="C34" s="87"/>
      <c r="D34" s="89"/>
      <c r="E34" s="25"/>
      <c r="F34" s="21"/>
      <c r="G34" s="90"/>
      <c r="H34" s="26"/>
      <c r="I34" s="26"/>
      <c r="J34" s="26"/>
      <c r="K34" s="26"/>
      <c r="L34" s="88"/>
      <c r="M34" s="91"/>
      <c r="P34" s="24"/>
    </row>
    <row r="35" spans="3:16" s="86" customFormat="1" ht="15" customHeight="1" x14ac:dyDescent="0.2">
      <c r="C35" s="87"/>
      <c r="D35" s="89"/>
      <c r="E35" s="48"/>
      <c r="F35" s="21"/>
      <c r="G35" s="90"/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/>
      <c r="E36" s="25"/>
      <c r="F36" s="21"/>
      <c r="G36" s="90"/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/>
      <c r="E37" s="48"/>
      <c r="F37" s="21"/>
      <c r="G37" s="90"/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/>
      <c r="E38" s="49"/>
      <c r="F38" s="21"/>
      <c r="G38" s="90"/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/>
      <c r="E39" s="25"/>
      <c r="F39" s="21"/>
      <c r="G39" s="90"/>
      <c r="H39" s="90"/>
      <c r="I39" s="90"/>
      <c r="J39" s="90"/>
      <c r="K39" s="90"/>
      <c r="L39" s="88"/>
      <c r="M39" s="91"/>
      <c r="P39" s="24"/>
    </row>
    <row r="40" spans="3:16" s="86" customFormat="1" ht="12.75" hidden="1" x14ac:dyDescent="0.2">
      <c r="C40" s="87"/>
      <c r="D40" s="92"/>
      <c r="E40" s="93"/>
      <c r="F40" s="94"/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/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/>
      <c r="E42" s="25"/>
      <c r="F42" s="21"/>
      <c r="G42" s="90"/>
      <c r="H42" s="26"/>
      <c r="I42" s="26"/>
      <c r="J42" s="26"/>
      <c r="K42" s="26"/>
      <c r="L42" s="88"/>
      <c r="M42" s="91"/>
      <c r="P42" s="24"/>
    </row>
    <row r="43" spans="3:16" s="86" customFormat="1" ht="15" customHeight="1" x14ac:dyDescent="0.2">
      <c r="C43" s="87"/>
      <c r="D43" s="89"/>
      <c r="E43" s="20"/>
      <c r="F43" s="21"/>
      <c r="G43" s="90"/>
      <c r="H43" s="26"/>
      <c r="I43" s="26"/>
      <c r="J43" s="26"/>
      <c r="K43" s="26"/>
      <c r="L43" s="88"/>
      <c r="M43" s="91"/>
      <c r="P43" s="24"/>
    </row>
    <row r="44" spans="3:16" s="86" customFormat="1" ht="15" customHeight="1" x14ac:dyDescent="0.2">
      <c r="C44" s="87"/>
      <c r="D44" s="89"/>
      <c r="E44" s="20"/>
      <c r="F44" s="21"/>
      <c r="G44" s="90"/>
      <c r="H44" s="26"/>
      <c r="I44" s="26"/>
      <c r="J44" s="26"/>
      <c r="K44" s="26"/>
      <c r="L44" s="88"/>
      <c r="M44" s="91"/>
      <c r="P44" s="24"/>
    </row>
    <row r="45" spans="3:16" s="86" customFormat="1" ht="15" customHeight="1" x14ac:dyDescent="0.2">
      <c r="C45" s="87"/>
      <c r="D45" s="89"/>
      <c r="E45" s="20"/>
      <c r="F45" s="21"/>
      <c r="G45" s="90"/>
      <c r="H45" s="26"/>
      <c r="I45" s="26"/>
      <c r="J45" s="26"/>
      <c r="K45" s="26"/>
      <c r="L45" s="88"/>
      <c r="M45" s="91"/>
      <c r="P45" s="24"/>
    </row>
    <row r="46" spans="3:16" s="86" customFormat="1" ht="15" customHeight="1" x14ac:dyDescent="0.2">
      <c r="C46" s="87"/>
      <c r="D46" s="89"/>
      <c r="E46" s="20"/>
      <c r="F46" s="21"/>
      <c r="G46" s="90"/>
      <c r="H46" s="26"/>
      <c r="I46" s="26"/>
      <c r="J46" s="26"/>
      <c r="K46" s="26"/>
      <c r="L46" s="88"/>
      <c r="M46" s="91"/>
      <c r="P46" s="24"/>
    </row>
    <row r="47" spans="3:16" s="86" customFormat="1" ht="15" customHeight="1" x14ac:dyDescent="0.2">
      <c r="C47" s="87"/>
      <c r="D47" s="89"/>
      <c r="E47" s="25"/>
      <c r="F47" s="21"/>
      <c r="G47" s="90"/>
      <c r="H47" s="26"/>
      <c r="I47" s="26"/>
      <c r="J47" s="26"/>
      <c r="K47" s="26"/>
      <c r="L47" s="88"/>
      <c r="M47" s="91"/>
      <c r="P47" s="24"/>
    </row>
    <row r="48" spans="3:16" s="86" customFormat="1" ht="15" customHeight="1" x14ac:dyDescent="0.2">
      <c r="C48" s="87"/>
      <c r="D48" s="89"/>
      <c r="E48" s="20"/>
      <c r="F48" s="21"/>
      <c r="G48" s="90"/>
      <c r="H48" s="26"/>
      <c r="I48" s="26"/>
      <c r="J48" s="26"/>
      <c r="K48" s="26"/>
      <c r="L48" s="88"/>
      <c r="M48" s="91"/>
      <c r="P48" s="100"/>
    </row>
    <row r="49" spans="3:16" s="86" customFormat="1" ht="12.75" x14ac:dyDescent="0.2">
      <c r="C49" s="87"/>
      <c r="D49" s="89"/>
      <c r="E49" s="46"/>
      <c r="F49" s="21"/>
      <c r="G49" s="90"/>
      <c r="H49" s="90"/>
      <c r="I49" s="90"/>
      <c r="J49" s="90"/>
      <c r="K49" s="90"/>
      <c r="L49" s="88"/>
      <c r="M49" s="91"/>
      <c r="P49" s="100"/>
    </row>
    <row r="50" spans="3:16" s="86" customFormat="1" ht="15" customHeight="1" x14ac:dyDescent="0.2">
      <c r="C50" s="87"/>
      <c r="D50" s="89"/>
      <c r="E50" s="20"/>
      <c r="F50" s="21"/>
      <c r="G50" s="90"/>
      <c r="H50" s="90"/>
      <c r="I50" s="90"/>
      <c r="J50" s="90"/>
      <c r="K50" s="90"/>
      <c r="L50" s="88"/>
      <c r="M50" s="91"/>
      <c r="P50" s="24"/>
    </row>
    <row r="51" spans="3:16" s="86" customFormat="1" ht="15" customHeight="1" x14ac:dyDescent="0.2">
      <c r="C51" s="87"/>
      <c r="D51" s="201"/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/>
      <c r="E52" s="20"/>
      <c r="F52" s="21"/>
      <c r="G52" s="90"/>
      <c r="H52" s="90"/>
      <c r="I52" s="90"/>
      <c r="J52" s="90"/>
      <c r="K52" s="90"/>
      <c r="L52" s="88"/>
      <c r="M52" s="91"/>
      <c r="P52" s="24"/>
    </row>
    <row r="53" spans="3:16" s="86" customFormat="1" ht="15" customHeight="1" x14ac:dyDescent="0.2">
      <c r="C53" s="87"/>
      <c r="D53" s="89"/>
      <c r="E53" s="25"/>
      <c r="F53" s="21"/>
      <c r="G53" s="90"/>
      <c r="H53" s="26"/>
      <c r="I53" s="26"/>
      <c r="J53" s="26"/>
      <c r="K53" s="26"/>
      <c r="L53" s="88"/>
      <c r="M53" s="91"/>
      <c r="P53" s="24"/>
    </row>
    <row r="54" spans="3:16" s="86" customFormat="1" ht="15" customHeight="1" x14ac:dyDescent="0.2">
      <c r="C54" s="87"/>
      <c r="D54" s="89"/>
      <c r="E54" s="25"/>
      <c r="F54" s="21"/>
      <c r="G54" s="90"/>
      <c r="H54" s="90"/>
      <c r="I54" s="90"/>
      <c r="J54" s="90"/>
      <c r="K54" s="90"/>
      <c r="L54" s="88"/>
      <c r="M54" s="91"/>
      <c r="P54" s="24"/>
    </row>
    <row r="55" spans="3:16" s="86" customFormat="1" ht="12.75" hidden="1" x14ac:dyDescent="0.2">
      <c r="C55" s="87"/>
      <c r="D55" s="92"/>
      <c r="E55" s="93"/>
      <c r="F55" s="94"/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/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/>
      <c r="E57" s="25"/>
      <c r="F57" s="21"/>
      <c r="G57" s="90"/>
      <c r="H57" s="90"/>
      <c r="I57" s="90"/>
      <c r="J57" s="90"/>
      <c r="K57" s="90"/>
      <c r="L57" s="88"/>
      <c r="M57" s="91"/>
      <c r="P57" s="24"/>
    </row>
    <row r="58" spans="3:16" s="86" customFormat="1" ht="12.75" hidden="1" customHeight="1" x14ac:dyDescent="0.2">
      <c r="C58" s="87"/>
      <c r="D58" s="92"/>
      <c r="E58" s="93"/>
      <c r="F58" s="94"/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/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/>
      <c r="E60" s="25"/>
      <c r="F60" s="21"/>
      <c r="G60" s="90"/>
      <c r="H60" s="90"/>
      <c r="I60" s="90"/>
      <c r="J60" s="90"/>
      <c r="K60" s="90"/>
      <c r="L60" s="88"/>
      <c r="M60" s="91"/>
      <c r="P60" s="24"/>
    </row>
    <row r="61" spans="3:16" s="86" customFormat="1" ht="12.75" hidden="1" customHeight="1" x14ac:dyDescent="0.2">
      <c r="C61" s="87"/>
      <c r="D61" s="92"/>
      <c r="E61" s="93"/>
      <c r="F61" s="94"/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/>
      <c r="D62" s="102"/>
      <c r="E62" s="103"/>
      <c r="F62" s="39"/>
      <c r="G62" s="104"/>
      <c r="H62" s="41"/>
      <c r="I62" s="41"/>
      <c r="J62" s="41"/>
      <c r="K62" s="41"/>
      <c r="L62" s="88"/>
      <c r="M62" s="105"/>
      <c r="N62" s="106"/>
      <c r="O62" s="106"/>
    </row>
    <row r="63" spans="3:16" s="86" customFormat="1" ht="15" customHeight="1" x14ac:dyDescent="0.2">
      <c r="C63" s="87"/>
      <c r="D63" s="96"/>
      <c r="E63" s="97"/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/>
      <c r="E64" s="20"/>
      <c r="F64" s="21"/>
      <c r="G64" s="90"/>
      <c r="H64" s="90"/>
      <c r="I64" s="90"/>
      <c r="J64" s="90"/>
      <c r="K64" s="90"/>
      <c r="L64" s="88"/>
      <c r="M64" s="91"/>
      <c r="P64" s="24"/>
    </row>
    <row r="65" spans="3:16" s="86" customFormat="1" ht="15" customHeight="1" x14ac:dyDescent="0.2">
      <c r="C65" s="87"/>
      <c r="D65" s="89"/>
      <c r="E65" s="25"/>
      <c r="F65" s="21"/>
      <c r="G65" s="90"/>
      <c r="H65" s="107"/>
      <c r="I65" s="26"/>
      <c r="J65" s="26"/>
      <c r="K65" s="26"/>
      <c r="L65" s="88"/>
      <c r="M65" s="91"/>
      <c r="P65" s="24"/>
    </row>
    <row r="66" spans="3:16" s="86" customFormat="1" ht="15" customHeight="1" x14ac:dyDescent="0.2">
      <c r="C66" s="87"/>
      <c r="D66" s="89"/>
      <c r="E66" s="25"/>
      <c r="F66" s="21"/>
      <c r="G66" s="90"/>
      <c r="H66" s="41"/>
      <c r="I66" s="109"/>
      <c r="J66" s="41"/>
      <c r="K66" s="41"/>
      <c r="L66" s="88"/>
      <c r="M66" s="91"/>
      <c r="P66" s="24"/>
    </row>
    <row r="67" spans="3:16" s="86" customFormat="1" ht="15" customHeight="1" x14ac:dyDescent="0.2">
      <c r="C67" s="87"/>
      <c r="D67" s="89"/>
      <c r="E67" s="25"/>
      <c r="F67" s="21"/>
      <c r="G67" s="90"/>
      <c r="H67" s="41"/>
      <c r="I67" s="41"/>
      <c r="J67" s="107"/>
      <c r="K67" s="41"/>
      <c r="L67" s="88"/>
      <c r="M67" s="91"/>
      <c r="P67" s="24"/>
    </row>
    <row r="68" spans="3:16" s="86" customFormat="1" ht="15" customHeight="1" x14ac:dyDescent="0.2">
      <c r="C68" s="87"/>
      <c r="D68" s="89"/>
      <c r="E68" s="25"/>
      <c r="F68" s="21"/>
      <c r="G68" s="90"/>
      <c r="H68" s="41"/>
      <c r="I68" s="41"/>
      <c r="J68" s="41"/>
      <c r="K68" s="107"/>
      <c r="L68" s="88"/>
      <c r="M68" s="91"/>
      <c r="P68" s="24"/>
    </row>
    <row r="69" spans="3:16" s="86" customFormat="1" ht="15" customHeight="1" x14ac:dyDescent="0.2">
      <c r="C69" s="87"/>
      <c r="D69" s="89"/>
      <c r="E69" s="46"/>
      <c r="F69" s="21"/>
      <c r="G69" s="90"/>
      <c r="H69" s="41"/>
      <c r="I69" s="41"/>
      <c r="J69" s="41"/>
      <c r="K69" s="41"/>
      <c r="L69" s="88"/>
      <c r="M69" s="91"/>
      <c r="P69" s="24"/>
    </row>
    <row r="70" spans="3:16" s="86" customFormat="1" ht="15" customHeight="1" x14ac:dyDescent="0.2">
      <c r="C70" s="87"/>
      <c r="D70" s="89"/>
      <c r="E70" s="20"/>
      <c r="F70" s="21"/>
      <c r="G70" s="90"/>
      <c r="H70" s="90"/>
      <c r="I70" s="90"/>
      <c r="J70" s="90"/>
      <c r="K70" s="90"/>
      <c r="L70" s="88"/>
      <c r="M70" s="91"/>
      <c r="P70" s="24"/>
    </row>
    <row r="71" spans="3:16" s="86" customFormat="1" ht="12.75" x14ac:dyDescent="0.2">
      <c r="C71" s="87"/>
      <c r="D71" s="89"/>
      <c r="E71" s="25"/>
      <c r="F71" s="21"/>
      <c r="G71" s="90"/>
      <c r="H71" s="41"/>
      <c r="I71" s="41"/>
      <c r="J71" s="41"/>
      <c r="K71" s="41"/>
      <c r="L71" s="88"/>
      <c r="M71" s="91"/>
      <c r="P71" s="24"/>
    </row>
    <row r="72" spans="3:16" s="86" customFormat="1" ht="15" customHeight="1" x14ac:dyDescent="0.2">
      <c r="C72" s="87"/>
      <c r="D72" s="89"/>
      <c r="E72" s="48"/>
      <c r="F72" s="21"/>
      <c r="G72" s="90"/>
      <c r="H72" s="41"/>
      <c r="I72" s="41"/>
      <c r="J72" s="41"/>
      <c r="K72" s="41"/>
      <c r="L72" s="88"/>
      <c r="M72" s="91"/>
      <c r="P72" s="24"/>
    </row>
    <row r="73" spans="3:16" s="86" customFormat="1" ht="15" customHeight="1" x14ac:dyDescent="0.2">
      <c r="C73" s="87"/>
      <c r="D73" s="89"/>
      <c r="E73" s="25"/>
      <c r="F73" s="21"/>
      <c r="G73" s="90"/>
      <c r="H73" s="41"/>
      <c r="I73" s="41"/>
      <c r="J73" s="41"/>
      <c r="K73" s="41"/>
      <c r="L73" s="88"/>
      <c r="M73" s="91"/>
      <c r="P73" s="24"/>
    </row>
    <row r="74" spans="3:16" s="86" customFormat="1" ht="15" customHeight="1" x14ac:dyDescent="0.2">
      <c r="C74" s="87"/>
      <c r="D74" s="89"/>
      <c r="E74" s="48"/>
      <c r="F74" s="21"/>
      <c r="G74" s="90"/>
      <c r="H74" s="41"/>
      <c r="I74" s="41"/>
      <c r="J74" s="41"/>
      <c r="K74" s="41"/>
      <c r="L74" s="88"/>
      <c r="M74" s="91"/>
      <c r="P74" s="24"/>
    </row>
    <row r="75" spans="3:16" s="86" customFormat="1" ht="15" customHeight="1" x14ac:dyDescent="0.2">
      <c r="C75" s="87"/>
      <c r="D75" s="89"/>
      <c r="E75" s="49"/>
      <c r="F75" s="21"/>
      <c r="G75" s="90"/>
      <c r="H75" s="41"/>
      <c r="I75" s="41"/>
      <c r="J75" s="41"/>
      <c r="K75" s="41"/>
      <c r="L75" s="88"/>
      <c r="M75" s="91"/>
      <c r="P75" s="24"/>
    </row>
    <row r="76" spans="3:16" s="86" customFormat="1" ht="15" customHeight="1" x14ac:dyDescent="0.2">
      <c r="C76" s="87"/>
      <c r="D76" s="89"/>
      <c r="E76" s="25"/>
      <c r="F76" s="21"/>
      <c r="G76" s="90"/>
      <c r="H76" s="90"/>
      <c r="I76" s="90"/>
      <c r="J76" s="90"/>
      <c r="K76" s="90"/>
      <c r="L76" s="88"/>
      <c r="M76" s="91"/>
      <c r="P76" s="24"/>
    </row>
    <row r="77" spans="3:16" s="86" customFormat="1" ht="12.75" hidden="1" customHeight="1" x14ac:dyDescent="0.2">
      <c r="C77" s="87"/>
      <c r="D77" s="92"/>
      <c r="E77" s="93"/>
      <c r="F77" s="94"/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/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/>
      <c r="E79" s="25"/>
      <c r="F79" s="21"/>
      <c r="G79" s="90"/>
      <c r="H79" s="41"/>
      <c r="I79" s="41"/>
      <c r="J79" s="41"/>
      <c r="K79" s="41"/>
      <c r="L79" s="88"/>
      <c r="M79" s="91"/>
      <c r="P79" s="24"/>
    </row>
    <row r="80" spans="3:16" s="86" customFormat="1" ht="15" customHeight="1" x14ac:dyDescent="0.2">
      <c r="C80" s="87"/>
      <c r="D80" s="89"/>
      <c r="E80" s="20"/>
      <c r="F80" s="21"/>
      <c r="G80" s="90"/>
      <c r="H80" s="41"/>
      <c r="I80" s="41"/>
      <c r="J80" s="41"/>
      <c r="K80" s="41"/>
      <c r="L80" s="88"/>
      <c r="M80" s="91"/>
      <c r="P80" s="24"/>
    </row>
    <row r="81" spans="3:16" s="86" customFormat="1" ht="15" customHeight="1" x14ac:dyDescent="0.2">
      <c r="C81" s="87"/>
      <c r="D81" s="89"/>
      <c r="E81" s="20"/>
      <c r="F81" s="21"/>
      <c r="G81" s="90"/>
      <c r="H81" s="41"/>
      <c r="I81" s="41"/>
      <c r="J81" s="41"/>
      <c r="K81" s="41"/>
      <c r="L81" s="88"/>
      <c r="M81" s="91"/>
      <c r="P81" s="24"/>
    </row>
    <row r="82" spans="3:16" s="86" customFormat="1" ht="15" customHeight="1" x14ac:dyDescent="0.2">
      <c r="C82" s="87"/>
      <c r="D82" s="89"/>
      <c r="E82" s="20"/>
      <c r="F82" s="21"/>
      <c r="G82" s="90"/>
      <c r="H82" s="41"/>
      <c r="I82" s="41"/>
      <c r="J82" s="41"/>
      <c r="K82" s="41"/>
      <c r="L82" s="88"/>
      <c r="M82" s="91"/>
      <c r="P82" s="24"/>
    </row>
    <row r="83" spans="3:16" s="86" customFormat="1" ht="15" customHeight="1" x14ac:dyDescent="0.2">
      <c r="C83" s="87"/>
      <c r="D83" s="89"/>
      <c r="E83" s="20"/>
      <c r="F83" s="21"/>
      <c r="G83" s="90"/>
      <c r="H83" s="41"/>
      <c r="I83" s="41"/>
      <c r="J83" s="41"/>
      <c r="K83" s="41"/>
      <c r="L83" s="88"/>
      <c r="M83" s="91"/>
      <c r="P83" s="24"/>
    </row>
    <row r="84" spans="3:16" s="86" customFormat="1" ht="15" customHeight="1" x14ac:dyDescent="0.2">
      <c r="C84" s="87"/>
      <c r="D84" s="89"/>
      <c r="E84" s="25"/>
      <c r="F84" s="21"/>
      <c r="G84" s="90"/>
      <c r="H84" s="41"/>
      <c r="I84" s="41"/>
      <c r="J84" s="41"/>
      <c r="K84" s="41"/>
      <c r="L84" s="88"/>
      <c r="M84" s="91"/>
      <c r="P84" s="24"/>
    </row>
    <row r="85" spans="3:16" s="86" customFormat="1" ht="15" customHeight="1" x14ac:dyDescent="0.2">
      <c r="C85" s="87"/>
      <c r="D85" s="89"/>
      <c r="E85" s="20"/>
      <c r="F85" s="21"/>
      <c r="G85" s="90"/>
      <c r="H85" s="41"/>
      <c r="I85" s="41"/>
      <c r="J85" s="41"/>
      <c r="K85" s="41"/>
      <c r="L85" s="88"/>
      <c r="M85" s="91"/>
      <c r="P85" s="24"/>
    </row>
    <row r="86" spans="3:16" s="86" customFormat="1" ht="12.75" x14ac:dyDescent="0.2">
      <c r="C86" s="87"/>
      <c r="D86" s="89"/>
      <c r="E86" s="46"/>
      <c r="F86" s="21"/>
      <c r="G86" s="90"/>
      <c r="H86" s="90"/>
      <c r="I86" s="90"/>
      <c r="J86" s="90"/>
      <c r="K86" s="90"/>
      <c r="L86" s="88"/>
      <c r="M86" s="91"/>
      <c r="P86" s="24"/>
    </row>
    <row r="87" spans="3:16" s="86" customFormat="1" ht="15" customHeight="1" x14ac:dyDescent="0.2">
      <c r="C87" s="87"/>
      <c r="D87" s="89"/>
      <c r="E87" s="20"/>
      <c r="F87" s="21"/>
      <c r="G87" s="90"/>
      <c r="H87" s="90"/>
      <c r="I87" s="90"/>
      <c r="J87" s="90"/>
      <c r="K87" s="90"/>
      <c r="L87" s="88"/>
      <c r="M87" s="91"/>
      <c r="P87" s="24"/>
    </row>
    <row r="88" spans="3:16" s="86" customFormat="1" ht="15" customHeight="1" x14ac:dyDescent="0.2">
      <c r="C88" s="87"/>
      <c r="D88" s="201"/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/>
      <c r="E89" s="20"/>
      <c r="F89" s="21"/>
      <c r="G89" s="90"/>
      <c r="H89" s="26"/>
      <c r="I89" s="26"/>
      <c r="J89" s="26"/>
      <c r="K89" s="26"/>
      <c r="L89" s="88"/>
      <c r="M89" s="91"/>
      <c r="P89" s="24"/>
    </row>
    <row r="90" spans="3:16" s="86" customFormat="1" ht="15" customHeight="1" x14ac:dyDescent="0.2">
      <c r="C90" s="87"/>
      <c r="D90" s="89"/>
      <c r="E90" s="20"/>
      <c r="F90" s="21"/>
      <c r="G90" s="90"/>
      <c r="H90" s="26"/>
      <c r="I90" s="26"/>
      <c r="J90" s="26"/>
      <c r="K90" s="26"/>
      <c r="L90" s="88"/>
      <c r="M90" s="91"/>
      <c r="P90" s="24"/>
    </row>
    <row r="91" spans="3:16" s="86" customFormat="1" ht="15" customHeight="1" x14ac:dyDescent="0.2">
      <c r="C91" s="87"/>
      <c r="D91" s="89"/>
      <c r="E91" s="20"/>
      <c r="F91" s="21"/>
      <c r="G91" s="90"/>
      <c r="H91" s="26"/>
      <c r="I91" s="26"/>
      <c r="J91" s="26"/>
      <c r="K91" s="26"/>
      <c r="L91" s="88"/>
      <c r="M91" s="91"/>
      <c r="P91" s="24"/>
    </row>
    <row r="92" spans="3:16" s="86" customFormat="1" ht="15" customHeight="1" x14ac:dyDescent="0.2">
      <c r="C92" s="87"/>
      <c r="D92" s="201"/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/>
      <c r="E93" s="20"/>
      <c r="F93" s="21"/>
      <c r="G93" s="90"/>
      <c r="H93" s="90"/>
      <c r="I93" s="90"/>
      <c r="J93" s="90"/>
      <c r="K93" s="90"/>
      <c r="L93" s="88"/>
      <c r="M93" s="91"/>
      <c r="P93" s="24"/>
    </row>
    <row r="94" spans="3:16" ht="15" customHeight="1" x14ac:dyDescent="0.2">
      <c r="D94" s="110"/>
      <c r="E94" s="25"/>
      <c r="F94" s="21"/>
      <c r="G94" s="90"/>
      <c r="H94" s="54"/>
      <c r="I94" s="54"/>
      <c r="J94" s="54"/>
      <c r="K94" s="54"/>
      <c r="L94" s="83"/>
      <c r="M94" s="91"/>
      <c r="P94" s="24"/>
    </row>
    <row r="95" spans="3:16" ht="15" customHeight="1" x14ac:dyDescent="0.2">
      <c r="D95" s="110"/>
      <c r="E95" s="25"/>
      <c r="F95" s="21"/>
      <c r="G95" s="90"/>
      <c r="H95" s="111"/>
      <c r="I95" s="111"/>
      <c r="J95" s="111"/>
      <c r="K95" s="111"/>
      <c r="L95" s="83"/>
      <c r="M95" s="91"/>
      <c r="P95" s="24"/>
    </row>
    <row r="96" spans="3:16" ht="15" customHeight="1" x14ac:dyDescent="0.2">
      <c r="D96" s="110"/>
      <c r="E96" s="48"/>
      <c r="F96" s="21"/>
      <c r="G96" s="90"/>
      <c r="H96" s="54"/>
      <c r="I96" s="54"/>
      <c r="J96" s="54"/>
      <c r="K96" s="54"/>
      <c r="L96" s="83"/>
      <c r="M96" s="91"/>
      <c r="P96" s="24"/>
    </row>
    <row r="97" spans="4:16" ht="15" customHeight="1" x14ac:dyDescent="0.2">
      <c r="D97" s="110"/>
      <c r="E97" s="49"/>
      <c r="F97" s="21"/>
      <c r="G97" s="90"/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/>
      <c r="E98" s="48"/>
      <c r="F98" s="21"/>
      <c r="G98" s="90"/>
      <c r="H98" s="54"/>
      <c r="I98" s="54"/>
      <c r="J98" s="54"/>
      <c r="K98" s="54"/>
      <c r="L98" s="83"/>
      <c r="M98" s="91"/>
      <c r="P98" s="24"/>
    </row>
    <row r="99" spans="4:16" ht="15" customHeight="1" x14ac:dyDescent="0.2">
      <c r="D99" s="110"/>
      <c r="E99" s="20"/>
      <c r="F99" s="21"/>
      <c r="G99" s="90"/>
      <c r="H99" s="111"/>
      <c r="I99" s="111"/>
      <c r="J99" s="111"/>
      <c r="K99" s="111"/>
      <c r="L99" s="83"/>
      <c r="M99" s="91"/>
      <c r="P99" s="24"/>
    </row>
    <row r="100" spans="4:16" ht="15" customHeight="1" x14ac:dyDescent="0.2">
      <c r="D100" s="110"/>
      <c r="E100" s="25"/>
      <c r="F100" s="21"/>
      <c r="G100" s="90"/>
      <c r="H100" s="111"/>
      <c r="I100" s="111"/>
      <c r="J100" s="111"/>
      <c r="K100" s="111"/>
      <c r="L100" s="83"/>
      <c r="M100" s="91"/>
      <c r="P100" s="24"/>
    </row>
    <row r="101" spans="4:16" ht="15" customHeight="1" x14ac:dyDescent="0.2">
      <c r="D101" s="110"/>
      <c r="E101" s="48"/>
      <c r="F101" s="21"/>
      <c r="G101" s="90"/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/>
      <c r="E102" s="48"/>
      <c r="F102" s="21"/>
      <c r="G102" s="90"/>
      <c r="H102" s="111"/>
      <c r="I102" s="111"/>
      <c r="J102" s="111"/>
      <c r="K102" s="111"/>
      <c r="L102" s="83"/>
      <c r="M102" s="91"/>
      <c r="P102" s="24"/>
    </row>
    <row r="103" spans="4:16" ht="12.75" x14ac:dyDescent="0.2">
      <c r="D103" s="110"/>
      <c r="E103" s="49"/>
      <c r="F103" s="21"/>
      <c r="G103" s="90"/>
      <c r="H103" s="112"/>
      <c r="I103" s="112"/>
      <c r="J103" s="112"/>
      <c r="K103" s="112"/>
      <c r="L103" s="83"/>
      <c r="M103" s="91"/>
      <c r="P103" s="24"/>
    </row>
    <row r="104" spans="4:16" ht="15" customHeight="1" x14ac:dyDescent="0.2">
      <c r="D104" s="110"/>
      <c r="E104" s="57"/>
      <c r="F104" s="21"/>
      <c r="G104" s="90"/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/>
      <c r="E105" s="57"/>
      <c r="F105" s="21"/>
      <c r="G105" s="90"/>
      <c r="H105" s="54"/>
      <c r="I105" s="54"/>
      <c r="J105" s="54"/>
      <c r="K105" s="54"/>
      <c r="L105" s="83"/>
      <c r="M105" s="91"/>
      <c r="P105" s="24"/>
    </row>
    <row r="106" spans="4:16" ht="12.75" x14ac:dyDescent="0.2">
      <c r="D106" s="110"/>
      <c r="E106" s="49"/>
      <c r="F106" s="21"/>
      <c r="G106" s="90"/>
      <c r="H106" s="112"/>
      <c r="I106" s="112"/>
      <c r="J106" s="112"/>
      <c r="K106" s="112"/>
      <c r="L106" s="83"/>
      <c r="M106" s="91"/>
      <c r="P106" s="24"/>
    </row>
    <row r="107" spans="4:16" ht="15" customHeight="1" x14ac:dyDescent="0.2">
      <c r="D107" s="110"/>
      <c r="E107" s="57"/>
      <c r="F107" s="21"/>
      <c r="G107" s="90"/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/>
      <c r="E108" s="57"/>
      <c r="F108" s="21"/>
      <c r="G108" s="90"/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/>
      <c r="E109" s="49"/>
      <c r="F109" s="21"/>
      <c r="G109" s="90"/>
      <c r="H109" s="112"/>
      <c r="I109" s="112"/>
      <c r="J109" s="112"/>
      <c r="K109" s="112"/>
      <c r="L109" s="83"/>
      <c r="M109" s="91"/>
      <c r="P109" s="24"/>
    </row>
    <row r="110" spans="4:16" ht="15" customHeight="1" x14ac:dyDescent="0.2">
      <c r="D110" s="110"/>
      <c r="E110" s="57"/>
      <c r="F110" s="21"/>
      <c r="G110" s="90"/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/>
      <c r="E111" s="57"/>
      <c r="F111" s="21"/>
      <c r="G111" s="90"/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/>
      <c r="E112" s="49"/>
      <c r="F112" s="21"/>
      <c r="G112" s="90"/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/>
      <c r="E113" s="49"/>
      <c r="F113" s="21"/>
      <c r="G113" s="90"/>
      <c r="H113" s="54"/>
      <c r="I113" s="54"/>
      <c r="J113" s="54"/>
      <c r="K113" s="54"/>
      <c r="L113" s="83"/>
      <c r="M113" s="91"/>
      <c r="P113" s="24"/>
    </row>
    <row r="114" spans="4:16" ht="12.75" x14ac:dyDescent="0.2">
      <c r="D114" s="110"/>
      <c r="E114" s="49"/>
      <c r="F114" s="21"/>
      <c r="G114" s="90"/>
      <c r="H114" s="54"/>
      <c r="I114" s="54"/>
      <c r="J114" s="54"/>
      <c r="K114" s="54"/>
      <c r="L114" s="83"/>
      <c r="M114" s="91"/>
      <c r="P114" s="24"/>
    </row>
    <row r="115" spans="4:16" ht="12.75" x14ac:dyDescent="0.2">
      <c r="D115" s="110"/>
      <c r="E115" s="49"/>
      <c r="F115" s="21"/>
      <c r="G115" s="90"/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/>
      <c r="E116" s="25"/>
      <c r="F116" s="21"/>
      <c r="G116" s="90"/>
      <c r="H116" s="111"/>
      <c r="I116" s="111"/>
      <c r="J116" s="111"/>
      <c r="K116" s="111"/>
      <c r="L116" s="83"/>
      <c r="M116" s="91"/>
      <c r="P116" s="24"/>
    </row>
    <row r="117" spans="4:16" ht="15" customHeight="1" x14ac:dyDescent="0.2">
      <c r="D117" s="110"/>
      <c r="E117" s="48"/>
      <c r="F117" s="21"/>
      <c r="G117" s="90"/>
      <c r="H117" s="54"/>
      <c r="I117" s="54"/>
      <c r="J117" s="54"/>
      <c r="K117" s="54"/>
      <c r="L117" s="83"/>
      <c r="M117" s="91"/>
      <c r="P117" s="24"/>
    </row>
    <row r="118" spans="4:16" ht="15" customHeight="1" x14ac:dyDescent="0.2">
      <c r="D118" s="110"/>
      <c r="E118" s="49"/>
      <c r="F118" s="21"/>
      <c r="G118" s="90"/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/>
      <c r="E119" s="48"/>
      <c r="F119" s="21"/>
      <c r="G119" s="90"/>
      <c r="H119" s="54"/>
      <c r="I119" s="54"/>
      <c r="J119" s="54"/>
      <c r="K119" s="54"/>
      <c r="L119" s="83"/>
      <c r="M119" s="91"/>
      <c r="P119" s="24"/>
    </row>
    <row r="120" spans="4:16" ht="15" customHeight="1" x14ac:dyDescent="0.2">
      <c r="D120" s="110"/>
      <c r="E120" s="46"/>
      <c r="F120" s="21"/>
      <c r="G120" s="90"/>
      <c r="H120" s="111"/>
      <c r="I120" s="111"/>
      <c r="J120" s="111"/>
      <c r="K120" s="111"/>
      <c r="L120" s="83"/>
      <c r="M120" s="91"/>
      <c r="P120" s="24"/>
    </row>
    <row r="121" spans="4:16" ht="15" customHeight="1" x14ac:dyDescent="0.2">
      <c r="D121" s="110"/>
      <c r="E121" s="25"/>
      <c r="F121" s="21"/>
      <c r="G121" s="90"/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/>
      <c r="E122" s="25"/>
      <c r="F122" s="21"/>
      <c r="G122" s="90"/>
      <c r="H122" s="111"/>
      <c r="I122" s="111"/>
      <c r="J122" s="111"/>
      <c r="K122" s="111"/>
      <c r="L122" s="83"/>
      <c r="M122" s="91"/>
      <c r="P122" s="24"/>
    </row>
    <row r="123" spans="4:16" ht="15" customHeight="1" x14ac:dyDescent="0.2">
      <c r="D123" s="110"/>
      <c r="E123" s="48"/>
      <c r="F123" s="21"/>
      <c r="G123" s="90"/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/>
      <c r="E124" s="48"/>
      <c r="F124" s="21"/>
      <c r="G124" s="90"/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/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12.75" x14ac:dyDescent="0.2">
      <c r="D126" s="110"/>
      <c r="E126" s="20"/>
      <c r="F126" s="21"/>
      <c r="G126" s="90"/>
      <c r="H126" s="111"/>
      <c r="I126" s="111"/>
      <c r="J126" s="111"/>
      <c r="K126" s="111"/>
      <c r="L126" s="83"/>
      <c r="M126" s="91"/>
      <c r="P126" s="24"/>
    </row>
    <row r="127" spans="4:16" ht="15" customHeight="1" x14ac:dyDescent="0.2">
      <c r="D127" s="110"/>
      <c r="E127" s="25"/>
      <c r="F127" s="21"/>
      <c r="G127" s="90"/>
      <c r="H127" s="54"/>
      <c r="I127" s="54"/>
      <c r="J127" s="54"/>
      <c r="K127" s="54"/>
      <c r="L127" s="83"/>
      <c r="M127" s="91"/>
      <c r="P127" s="24"/>
    </row>
    <row r="128" spans="4:16" ht="15" customHeight="1" x14ac:dyDescent="0.2">
      <c r="D128" s="110"/>
      <c r="E128" s="25"/>
      <c r="F128" s="21"/>
      <c r="G128" s="90"/>
      <c r="H128" s="111"/>
      <c r="I128" s="111"/>
      <c r="J128" s="111"/>
      <c r="K128" s="111"/>
      <c r="L128" s="83"/>
      <c r="M128" s="91"/>
      <c r="P128" s="24"/>
    </row>
    <row r="129" spans="4:16" ht="15" customHeight="1" x14ac:dyDescent="0.2">
      <c r="D129" s="110"/>
      <c r="E129" s="48"/>
      <c r="F129" s="21"/>
      <c r="G129" s="90"/>
      <c r="H129" s="54"/>
      <c r="I129" s="54"/>
      <c r="J129" s="54"/>
      <c r="K129" s="54"/>
      <c r="L129" s="83"/>
      <c r="M129" s="91"/>
      <c r="P129" s="24"/>
    </row>
    <row r="130" spans="4:16" ht="15" customHeight="1" x14ac:dyDescent="0.2">
      <c r="D130" s="110"/>
      <c r="E130" s="49"/>
      <c r="F130" s="21"/>
      <c r="G130" s="90"/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/>
      <c r="E131" s="48"/>
      <c r="F131" s="21"/>
      <c r="G131" s="90"/>
      <c r="H131" s="54"/>
      <c r="I131" s="54"/>
      <c r="J131" s="54"/>
      <c r="K131" s="54"/>
      <c r="L131" s="83"/>
      <c r="M131" s="91"/>
      <c r="P131" s="24"/>
    </row>
    <row r="132" spans="4:16" ht="15" customHeight="1" x14ac:dyDescent="0.2">
      <c r="D132" s="110"/>
      <c r="E132" s="20"/>
      <c r="F132" s="21"/>
      <c r="G132" s="90"/>
      <c r="H132" s="112"/>
      <c r="I132" s="112"/>
      <c r="J132" s="112"/>
      <c r="K132" s="112"/>
      <c r="L132" s="83"/>
      <c r="M132" s="91"/>
      <c r="P132" s="24"/>
    </row>
    <row r="133" spans="4:16" ht="15" customHeight="1" x14ac:dyDescent="0.2">
      <c r="D133" s="110"/>
      <c r="E133" s="25"/>
      <c r="F133" s="21"/>
      <c r="G133" s="90"/>
      <c r="H133" s="112"/>
      <c r="I133" s="112"/>
      <c r="J133" s="112"/>
      <c r="K133" s="112"/>
      <c r="L133" s="83"/>
      <c r="M133" s="91"/>
      <c r="P133" s="24"/>
    </row>
    <row r="134" spans="4:16" ht="15" customHeight="1" x14ac:dyDescent="0.2">
      <c r="D134" s="110"/>
      <c r="E134" s="48"/>
      <c r="F134" s="21"/>
      <c r="G134" s="90"/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/>
      <c r="E135" s="48"/>
      <c r="F135" s="21"/>
      <c r="G135" s="90"/>
      <c r="H135" s="112"/>
      <c r="I135" s="112"/>
      <c r="J135" s="112"/>
      <c r="K135" s="112"/>
      <c r="L135" s="83"/>
      <c r="M135" s="91"/>
      <c r="P135" s="24"/>
    </row>
    <row r="136" spans="4:16" ht="15" customHeight="1" x14ac:dyDescent="0.2">
      <c r="D136" s="110"/>
      <c r="E136" s="49"/>
      <c r="F136" s="21"/>
      <c r="G136" s="90"/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/>
      <c r="E137" s="49"/>
      <c r="F137" s="21"/>
      <c r="G137" s="90"/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/>
      <c r="E138" s="25"/>
      <c r="F138" s="21"/>
      <c r="G138" s="90"/>
      <c r="H138" s="112"/>
      <c r="I138" s="112"/>
      <c r="J138" s="112"/>
      <c r="K138" s="112"/>
      <c r="L138" s="83"/>
      <c r="M138" s="91"/>
      <c r="P138" s="24"/>
    </row>
    <row r="139" spans="4:16" ht="15" customHeight="1" x14ac:dyDescent="0.2">
      <c r="D139" s="110"/>
      <c r="E139" s="48"/>
      <c r="F139" s="21"/>
      <c r="G139" s="90"/>
      <c r="H139" s="54"/>
      <c r="I139" s="54"/>
      <c r="J139" s="54"/>
      <c r="K139" s="54"/>
      <c r="L139" s="83"/>
      <c r="M139" s="91"/>
      <c r="P139" s="24"/>
    </row>
    <row r="140" spans="4:16" ht="15" customHeight="1" x14ac:dyDescent="0.2">
      <c r="D140" s="110"/>
      <c r="E140" s="49"/>
      <c r="F140" s="21"/>
      <c r="G140" s="90"/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/>
      <c r="E141" s="48"/>
      <c r="F141" s="21"/>
      <c r="G141" s="90"/>
      <c r="H141" s="61"/>
      <c r="I141" s="61"/>
      <c r="J141" s="61"/>
      <c r="K141" s="61"/>
      <c r="L141" s="83"/>
      <c r="M141" s="91"/>
      <c r="P141" s="24"/>
    </row>
    <row r="142" spans="4:16" ht="15" customHeight="1" x14ac:dyDescent="0.2">
      <c r="D142" s="110"/>
      <c r="E142" s="20"/>
      <c r="F142" s="21"/>
      <c r="G142" s="90"/>
      <c r="H142" s="114"/>
      <c r="I142" s="114"/>
      <c r="J142" s="114"/>
      <c r="K142" s="114"/>
      <c r="L142" s="83"/>
      <c r="M142" s="91"/>
      <c r="P142" s="24"/>
    </row>
    <row r="143" spans="4:16" ht="15" customHeight="1" x14ac:dyDescent="0.2">
      <c r="D143" s="110"/>
      <c r="E143" s="25"/>
      <c r="F143" s="21"/>
      <c r="G143" s="90"/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/>
      <c r="E144" s="25"/>
      <c r="F144" s="21"/>
      <c r="G144" s="90"/>
      <c r="H144" s="114"/>
      <c r="I144" s="114"/>
      <c r="J144" s="114"/>
      <c r="K144" s="114"/>
      <c r="L144" s="83"/>
      <c r="M144" s="91"/>
      <c r="P144" s="24"/>
    </row>
    <row r="145" spans="4:17" ht="15" customHeight="1" x14ac:dyDescent="0.2">
      <c r="D145" s="110"/>
      <c r="E145" s="48"/>
      <c r="F145" s="21"/>
      <c r="G145" s="90"/>
      <c r="H145" s="61"/>
      <c r="I145" s="61"/>
      <c r="J145" s="61"/>
      <c r="K145" s="61"/>
      <c r="L145" s="83"/>
      <c r="M145" s="91"/>
      <c r="P145" s="24"/>
    </row>
    <row r="146" spans="4:17" ht="15" customHeight="1" x14ac:dyDescent="0.2">
      <c r="D146" s="110"/>
      <c r="E146" s="48"/>
      <c r="F146" s="21"/>
      <c r="G146" s="90"/>
      <c r="H146" s="61"/>
      <c r="I146" s="61"/>
      <c r="J146" s="61"/>
      <c r="K146" s="63"/>
      <c r="L146" s="83"/>
      <c r="M146" s="91"/>
      <c r="P146" s="24"/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/>
      <c r="F148" s="194"/>
      <c r="G148" s="194"/>
      <c r="H148" s="121"/>
      <c r="I148" s="194"/>
      <c r="J148" s="194"/>
      <c r="K148" s="194"/>
      <c r="L148" s="121"/>
      <c r="M148" s="117"/>
      <c r="N148" s="117"/>
      <c r="O148" s="91"/>
      <c r="P148" s="116"/>
      <c r="Q148" s="116"/>
    </row>
    <row r="149" spans="4:17" ht="12.75" x14ac:dyDescent="0.2">
      <c r="E149" s="118"/>
      <c r="F149" s="204"/>
      <c r="G149" s="204"/>
      <c r="H149" s="91"/>
      <c r="I149" s="204"/>
      <c r="J149" s="204"/>
      <c r="K149" s="204"/>
      <c r="L149" s="91"/>
      <c r="M149" s="204"/>
      <c r="N149" s="204"/>
      <c r="O149" s="91"/>
      <c r="P149" s="116"/>
      <c r="Q149" s="116"/>
    </row>
    <row r="150" spans="4:17" ht="12.75" x14ac:dyDescent="0.2">
      <c r="E150" s="118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/>
      <c r="F151" s="194"/>
      <c r="G151" s="194"/>
      <c r="H151" s="194"/>
      <c r="I151" s="91"/>
      <c r="J151" s="118"/>
      <c r="K151" s="121"/>
      <c r="L151" s="91"/>
      <c r="M151" s="91"/>
      <c r="N151" s="91"/>
      <c r="O151" s="91"/>
      <c r="P151" s="116"/>
      <c r="Q151" s="116"/>
    </row>
    <row r="152" spans="4:17" ht="12.75" x14ac:dyDescent="0.2">
      <c r="E152" s="91"/>
      <c r="F152" s="205"/>
      <c r="G152" s="205"/>
      <c r="H152" s="205"/>
      <c r="I152" s="91"/>
      <c r="J152" s="119"/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127" workbookViewId="0">
      <selection activeCell="C127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/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/>
    </row>
    <row r="11" spans="1:77" ht="15" customHeight="1" x14ac:dyDescent="0.25">
      <c r="D11" s="196"/>
      <c r="E11" s="198"/>
      <c r="F11" s="198"/>
      <c r="G11" s="198"/>
      <c r="H11" s="198"/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0"/>
      <c r="I12" s="120"/>
      <c r="J12" s="120"/>
      <c r="K12" s="84"/>
      <c r="L12" s="83"/>
    </row>
    <row r="13" spans="1:77" ht="12" customHeight="1" x14ac:dyDescent="0.25">
      <c r="D13" s="85"/>
      <c r="E13" s="85"/>
      <c r="F13" s="85"/>
      <c r="G13" s="85"/>
      <c r="H13" s="85"/>
      <c r="I13" s="85"/>
      <c r="J13" s="85"/>
      <c r="K13" s="85"/>
    </row>
    <row r="14" spans="1:77" s="86" customFormat="1" ht="15" customHeight="1" x14ac:dyDescent="0.25">
      <c r="C14" s="87"/>
      <c r="D14" s="201"/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/>
      <c r="E15" s="20"/>
      <c r="F15" s="21"/>
      <c r="G15" s="90"/>
      <c r="H15" s="90"/>
      <c r="I15" s="90"/>
      <c r="J15" s="90"/>
      <c r="K15" s="90"/>
      <c r="L15" s="88"/>
      <c r="M15" s="91"/>
      <c r="P15" s="24"/>
    </row>
    <row r="16" spans="1:77" s="86" customFormat="1" ht="15" customHeight="1" x14ac:dyDescent="0.2">
      <c r="C16" s="87"/>
      <c r="D16" s="89"/>
      <c r="E16" s="25"/>
      <c r="F16" s="21"/>
      <c r="G16" s="90"/>
      <c r="H16" s="26"/>
      <c r="I16" s="26"/>
      <c r="J16" s="26"/>
      <c r="K16" s="26"/>
      <c r="L16" s="88"/>
      <c r="M16" s="91"/>
      <c r="P16" s="24"/>
    </row>
    <row r="17" spans="3:16" s="86" customFormat="1" ht="15" customHeight="1" x14ac:dyDescent="0.2">
      <c r="C17" s="87"/>
      <c r="D17" s="89"/>
      <c r="E17" s="25"/>
      <c r="F17" s="21"/>
      <c r="G17" s="90"/>
      <c r="H17" s="90"/>
      <c r="I17" s="90"/>
      <c r="J17" s="90"/>
      <c r="K17" s="90"/>
      <c r="L17" s="88"/>
      <c r="M17" s="91"/>
      <c r="P17" s="24"/>
    </row>
    <row r="18" spans="3:16" s="86" customFormat="1" ht="12.75" hidden="1" x14ac:dyDescent="0.2">
      <c r="C18" s="87"/>
      <c r="D18" s="92"/>
      <c r="E18" s="93"/>
      <c r="F18" s="94"/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/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/>
      <c r="E20" s="25"/>
      <c r="F20" s="21"/>
      <c r="G20" s="90"/>
      <c r="H20" s="90"/>
      <c r="I20" s="90"/>
      <c r="J20" s="90"/>
      <c r="K20" s="90"/>
      <c r="L20" s="88"/>
      <c r="M20" s="91"/>
      <c r="P20" s="100"/>
    </row>
    <row r="21" spans="3:16" s="86" customFormat="1" ht="12.75" hidden="1" x14ac:dyDescent="0.2">
      <c r="C21" s="87"/>
      <c r="D21" s="92"/>
      <c r="E21" s="93"/>
      <c r="F21" s="94"/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/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/>
      <c r="E23" s="25"/>
      <c r="F23" s="21"/>
      <c r="G23" s="90"/>
      <c r="H23" s="90"/>
      <c r="I23" s="90"/>
      <c r="J23" s="90"/>
      <c r="K23" s="90"/>
      <c r="L23" s="88"/>
      <c r="M23" s="91"/>
      <c r="P23" s="24"/>
    </row>
    <row r="24" spans="3:16" s="86" customFormat="1" ht="12.75" hidden="1" x14ac:dyDescent="0.2">
      <c r="C24" s="87"/>
      <c r="D24" s="92"/>
      <c r="E24" s="93"/>
      <c r="F24" s="94"/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/>
      <c r="D25" s="102"/>
      <c r="E25" s="103"/>
      <c r="F25" s="39"/>
      <c r="G25" s="104"/>
      <c r="H25" s="41"/>
      <c r="I25" s="41"/>
      <c r="J25" s="41"/>
      <c r="K25" s="42"/>
      <c r="L25" s="88"/>
      <c r="M25" s="105"/>
      <c r="N25" s="106"/>
      <c r="O25" s="106"/>
    </row>
    <row r="26" spans="3:16" s="86" customFormat="1" ht="15" customHeight="1" x14ac:dyDescent="0.2">
      <c r="C26" s="87"/>
      <c r="D26" s="96"/>
      <c r="E26" s="97"/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/>
      <c r="E27" s="20"/>
      <c r="F27" s="21"/>
      <c r="G27" s="90"/>
      <c r="H27" s="90"/>
      <c r="I27" s="90"/>
      <c r="J27" s="90"/>
      <c r="K27" s="90"/>
      <c r="L27" s="88"/>
      <c r="M27" s="91"/>
      <c r="P27" s="24"/>
    </row>
    <row r="28" spans="3:16" s="86" customFormat="1" ht="15" customHeight="1" x14ac:dyDescent="0.2">
      <c r="C28" s="87"/>
      <c r="D28" s="89"/>
      <c r="E28" s="25"/>
      <c r="F28" s="21"/>
      <c r="G28" s="90"/>
      <c r="H28" s="107"/>
      <c r="I28" s="26"/>
      <c r="J28" s="26"/>
      <c r="K28" s="26"/>
      <c r="L28" s="88"/>
      <c r="M28" s="91"/>
      <c r="P28" s="24"/>
    </row>
    <row r="29" spans="3:16" s="86" customFormat="1" ht="15" customHeight="1" x14ac:dyDescent="0.2">
      <c r="C29" s="87"/>
      <c r="D29" s="89"/>
      <c r="E29" s="25"/>
      <c r="F29" s="21"/>
      <c r="G29" s="90"/>
      <c r="H29" s="26"/>
      <c r="I29" s="107"/>
      <c r="J29" s="26"/>
      <c r="K29" s="26"/>
      <c r="L29" s="88"/>
      <c r="M29" s="91"/>
      <c r="P29" s="24"/>
    </row>
    <row r="30" spans="3:16" s="86" customFormat="1" ht="15" customHeight="1" x14ac:dyDescent="0.2">
      <c r="C30" s="87"/>
      <c r="D30" s="89"/>
      <c r="E30" s="25"/>
      <c r="F30" s="21"/>
      <c r="G30" s="90"/>
      <c r="H30" s="26"/>
      <c r="I30" s="26"/>
      <c r="J30" s="107"/>
      <c r="K30" s="26"/>
      <c r="L30" s="88"/>
      <c r="M30" s="91"/>
      <c r="P30" s="24"/>
    </row>
    <row r="31" spans="3:16" s="86" customFormat="1" ht="15" customHeight="1" x14ac:dyDescent="0.2">
      <c r="C31" s="87"/>
      <c r="D31" s="89"/>
      <c r="E31" s="25"/>
      <c r="F31" s="21"/>
      <c r="G31" s="90"/>
      <c r="H31" s="26"/>
      <c r="I31" s="26"/>
      <c r="J31" s="26"/>
      <c r="K31" s="107"/>
      <c r="L31" s="88"/>
      <c r="M31" s="91"/>
      <c r="P31" s="24"/>
    </row>
    <row r="32" spans="3:16" s="86" customFormat="1" ht="15" customHeight="1" x14ac:dyDescent="0.2">
      <c r="C32" s="87"/>
      <c r="D32" s="89"/>
      <c r="E32" s="46"/>
      <c r="F32" s="21"/>
      <c r="G32" s="90"/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/>
      <c r="E33" s="20"/>
      <c r="F33" s="21"/>
      <c r="G33" s="90"/>
      <c r="H33" s="90"/>
      <c r="I33" s="90"/>
      <c r="J33" s="90"/>
      <c r="K33" s="90"/>
      <c r="L33" s="88"/>
      <c r="M33" s="91"/>
      <c r="P33" s="24"/>
    </row>
    <row r="34" spans="3:16" s="86" customFormat="1" ht="12.75" x14ac:dyDescent="0.2">
      <c r="C34" s="87"/>
      <c r="D34" s="89"/>
      <c r="E34" s="25"/>
      <c r="F34" s="21"/>
      <c r="G34" s="90"/>
      <c r="H34" s="26"/>
      <c r="I34" s="26"/>
      <c r="J34" s="26"/>
      <c r="K34" s="26"/>
      <c r="L34" s="88"/>
      <c r="M34" s="91"/>
      <c r="P34" s="24"/>
    </row>
    <row r="35" spans="3:16" s="86" customFormat="1" ht="15" customHeight="1" x14ac:dyDescent="0.2">
      <c r="C35" s="87"/>
      <c r="D35" s="89"/>
      <c r="E35" s="48"/>
      <c r="F35" s="21"/>
      <c r="G35" s="90"/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/>
      <c r="E36" s="25"/>
      <c r="F36" s="21"/>
      <c r="G36" s="90"/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/>
      <c r="E37" s="48"/>
      <c r="F37" s="21"/>
      <c r="G37" s="90"/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/>
      <c r="E38" s="49"/>
      <c r="F38" s="21"/>
      <c r="G38" s="90"/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/>
      <c r="E39" s="25"/>
      <c r="F39" s="21"/>
      <c r="G39" s="90"/>
      <c r="H39" s="90"/>
      <c r="I39" s="90"/>
      <c r="J39" s="90"/>
      <c r="K39" s="90"/>
      <c r="L39" s="88"/>
      <c r="M39" s="91"/>
      <c r="P39" s="24"/>
    </row>
    <row r="40" spans="3:16" s="86" customFormat="1" ht="12.75" hidden="1" x14ac:dyDescent="0.2">
      <c r="C40" s="87"/>
      <c r="D40" s="92"/>
      <c r="E40" s="93"/>
      <c r="F40" s="94"/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/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/>
      <c r="E42" s="25"/>
      <c r="F42" s="21"/>
      <c r="G42" s="90"/>
      <c r="H42" s="26"/>
      <c r="I42" s="26"/>
      <c r="J42" s="26"/>
      <c r="K42" s="26"/>
      <c r="L42" s="88"/>
      <c r="M42" s="91"/>
      <c r="P42" s="24"/>
    </row>
    <row r="43" spans="3:16" s="86" customFormat="1" ht="15" customHeight="1" x14ac:dyDescent="0.2">
      <c r="C43" s="87"/>
      <c r="D43" s="89"/>
      <c r="E43" s="20"/>
      <c r="F43" s="21"/>
      <c r="G43" s="90"/>
      <c r="H43" s="26"/>
      <c r="I43" s="26"/>
      <c r="J43" s="26"/>
      <c r="K43" s="26"/>
      <c r="L43" s="88"/>
      <c r="M43" s="91"/>
      <c r="P43" s="24"/>
    </row>
    <row r="44" spans="3:16" s="86" customFormat="1" ht="15" customHeight="1" x14ac:dyDescent="0.2">
      <c r="C44" s="87"/>
      <c r="D44" s="89"/>
      <c r="E44" s="20"/>
      <c r="F44" s="21"/>
      <c r="G44" s="90"/>
      <c r="H44" s="26"/>
      <c r="I44" s="26"/>
      <c r="J44" s="26"/>
      <c r="K44" s="26"/>
      <c r="L44" s="88"/>
      <c r="M44" s="91"/>
      <c r="P44" s="24"/>
    </row>
    <row r="45" spans="3:16" s="86" customFormat="1" ht="15" customHeight="1" x14ac:dyDescent="0.2">
      <c r="C45" s="87"/>
      <c r="D45" s="89"/>
      <c r="E45" s="20"/>
      <c r="F45" s="21"/>
      <c r="G45" s="90"/>
      <c r="H45" s="26"/>
      <c r="I45" s="26"/>
      <c r="J45" s="26"/>
      <c r="K45" s="26"/>
      <c r="L45" s="88"/>
      <c r="M45" s="91"/>
      <c r="P45" s="24"/>
    </row>
    <row r="46" spans="3:16" s="86" customFormat="1" ht="15" customHeight="1" x14ac:dyDescent="0.2">
      <c r="C46" s="87"/>
      <c r="D46" s="89"/>
      <c r="E46" s="20"/>
      <c r="F46" s="21"/>
      <c r="G46" s="90"/>
      <c r="H46" s="26"/>
      <c r="I46" s="26"/>
      <c r="J46" s="26"/>
      <c r="K46" s="26"/>
      <c r="L46" s="88"/>
      <c r="M46" s="91"/>
      <c r="P46" s="24"/>
    </row>
    <row r="47" spans="3:16" s="86" customFormat="1" ht="15" customHeight="1" x14ac:dyDescent="0.2">
      <c r="C47" s="87"/>
      <c r="D47" s="89"/>
      <c r="E47" s="25"/>
      <c r="F47" s="21"/>
      <c r="G47" s="90"/>
      <c r="H47" s="26"/>
      <c r="I47" s="26"/>
      <c r="J47" s="26"/>
      <c r="K47" s="26"/>
      <c r="L47" s="88"/>
      <c r="M47" s="91"/>
      <c r="P47" s="24"/>
    </row>
    <row r="48" spans="3:16" s="86" customFormat="1" ht="15" customHeight="1" x14ac:dyDescent="0.2">
      <c r="C48" s="87"/>
      <c r="D48" s="89"/>
      <c r="E48" s="20"/>
      <c r="F48" s="21"/>
      <c r="G48" s="90"/>
      <c r="H48" s="26"/>
      <c r="I48" s="26"/>
      <c r="J48" s="26"/>
      <c r="K48" s="26"/>
      <c r="L48" s="88"/>
      <c r="M48" s="91"/>
      <c r="P48" s="100"/>
    </row>
    <row r="49" spans="3:16" s="86" customFormat="1" ht="12.75" x14ac:dyDescent="0.2">
      <c r="C49" s="87"/>
      <c r="D49" s="89"/>
      <c r="E49" s="46"/>
      <c r="F49" s="21"/>
      <c r="G49" s="90"/>
      <c r="H49" s="90"/>
      <c r="I49" s="90"/>
      <c r="J49" s="90"/>
      <c r="K49" s="90"/>
      <c r="L49" s="88"/>
      <c r="M49" s="91"/>
      <c r="P49" s="100"/>
    </row>
    <row r="50" spans="3:16" s="86" customFormat="1" ht="15" customHeight="1" x14ac:dyDescent="0.2">
      <c r="C50" s="87"/>
      <c r="D50" s="89"/>
      <c r="E50" s="20"/>
      <c r="F50" s="21"/>
      <c r="G50" s="90"/>
      <c r="H50" s="90"/>
      <c r="I50" s="90"/>
      <c r="J50" s="90"/>
      <c r="K50" s="90"/>
      <c r="L50" s="88"/>
      <c r="M50" s="91"/>
      <c r="P50" s="24"/>
    </row>
    <row r="51" spans="3:16" s="86" customFormat="1" ht="15" customHeight="1" x14ac:dyDescent="0.2">
      <c r="C51" s="87"/>
      <c r="D51" s="201"/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/>
      <c r="E52" s="20"/>
      <c r="F52" s="21"/>
      <c r="G52" s="90"/>
      <c r="H52" s="90"/>
      <c r="I52" s="90"/>
      <c r="J52" s="90"/>
      <c r="K52" s="90"/>
      <c r="L52" s="88"/>
      <c r="M52" s="91"/>
      <c r="P52" s="24"/>
    </row>
    <row r="53" spans="3:16" s="86" customFormat="1" ht="15" customHeight="1" x14ac:dyDescent="0.2">
      <c r="C53" s="87"/>
      <c r="D53" s="89"/>
      <c r="E53" s="25"/>
      <c r="F53" s="21"/>
      <c r="G53" s="90"/>
      <c r="H53" s="26"/>
      <c r="I53" s="26"/>
      <c r="J53" s="26"/>
      <c r="K53" s="26"/>
      <c r="L53" s="88"/>
      <c r="M53" s="91"/>
      <c r="P53" s="24"/>
    </row>
    <row r="54" spans="3:16" s="86" customFormat="1" ht="15" customHeight="1" x14ac:dyDescent="0.2">
      <c r="C54" s="87"/>
      <c r="D54" s="89"/>
      <c r="E54" s="25"/>
      <c r="F54" s="21"/>
      <c r="G54" s="90"/>
      <c r="H54" s="90"/>
      <c r="I54" s="90"/>
      <c r="J54" s="90"/>
      <c r="K54" s="90"/>
      <c r="L54" s="88"/>
      <c r="M54" s="91"/>
      <c r="P54" s="24"/>
    </row>
    <row r="55" spans="3:16" s="86" customFormat="1" ht="12.75" hidden="1" x14ac:dyDescent="0.2">
      <c r="C55" s="87"/>
      <c r="D55" s="92"/>
      <c r="E55" s="93"/>
      <c r="F55" s="94"/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/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/>
      <c r="E57" s="25"/>
      <c r="F57" s="21"/>
      <c r="G57" s="90"/>
      <c r="H57" s="90"/>
      <c r="I57" s="90"/>
      <c r="J57" s="90"/>
      <c r="K57" s="90"/>
      <c r="L57" s="88"/>
      <c r="M57" s="91"/>
      <c r="P57" s="24"/>
    </row>
    <row r="58" spans="3:16" s="86" customFormat="1" ht="12.75" hidden="1" customHeight="1" x14ac:dyDescent="0.2">
      <c r="C58" s="87"/>
      <c r="D58" s="92"/>
      <c r="E58" s="93"/>
      <c r="F58" s="94"/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/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/>
      <c r="E60" s="25"/>
      <c r="F60" s="21"/>
      <c r="G60" s="90"/>
      <c r="H60" s="90"/>
      <c r="I60" s="90"/>
      <c r="J60" s="90"/>
      <c r="K60" s="90"/>
      <c r="L60" s="88"/>
      <c r="M60" s="91"/>
      <c r="P60" s="24"/>
    </row>
    <row r="61" spans="3:16" s="86" customFormat="1" ht="12.75" hidden="1" customHeight="1" x14ac:dyDescent="0.2">
      <c r="C61" s="87"/>
      <c r="D61" s="92"/>
      <c r="E61" s="93"/>
      <c r="F61" s="94"/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/>
      <c r="D62" s="102"/>
      <c r="E62" s="103"/>
      <c r="F62" s="39"/>
      <c r="G62" s="104"/>
      <c r="H62" s="41"/>
      <c r="I62" s="41"/>
      <c r="J62" s="41"/>
      <c r="K62" s="41"/>
      <c r="L62" s="88"/>
      <c r="M62" s="105"/>
      <c r="N62" s="106"/>
      <c r="O62" s="106"/>
    </row>
    <row r="63" spans="3:16" s="86" customFormat="1" ht="15" customHeight="1" x14ac:dyDescent="0.2">
      <c r="C63" s="87"/>
      <c r="D63" s="96"/>
      <c r="E63" s="97"/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/>
      <c r="E64" s="20"/>
      <c r="F64" s="21"/>
      <c r="G64" s="90"/>
      <c r="H64" s="90"/>
      <c r="I64" s="90"/>
      <c r="J64" s="90"/>
      <c r="K64" s="90"/>
      <c r="L64" s="88"/>
      <c r="M64" s="91"/>
      <c r="P64" s="24"/>
    </row>
    <row r="65" spans="3:16" s="86" customFormat="1" ht="15" customHeight="1" x14ac:dyDescent="0.2">
      <c r="C65" s="87"/>
      <c r="D65" s="89"/>
      <c r="E65" s="25"/>
      <c r="F65" s="21"/>
      <c r="G65" s="90"/>
      <c r="H65" s="107"/>
      <c r="I65" s="26"/>
      <c r="J65" s="26"/>
      <c r="K65" s="26"/>
      <c r="L65" s="88"/>
      <c r="M65" s="91"/>
      <c r="P65" s="24"/>
    </row>
    <row r="66" spans="3:16" s="86" customFormat="1" ht="15" customHeight="1" x14ac:dyDescent="0.2">
      <c r="C66" s="87"/>
      <c r="D66" s="89"/>
      <c r="E66" s="25"/>
      <c r="F66" s="21"/>
      <c r="G66" s="90"/>
      <c r="H66" s="41"/>
      <c r="I66" s="109"/>
      <c r="J66" s="41"/>
      <c r="K66" s="41"/>
      <c r="L66" s="88"/>
      <c r="M66" s="91"/>
      <c r="P66" s="24"/>
    </row>
    <row r="67" spans="3:16" s="86" customFormat="1" ht="15" customHeight="1" x14ac:dyDescent="0.2">
      <c r="C67" s="87"/>
      <c r="D67" s="89"/>
      <c r="E67" s="25"/>
      <c r="F67" s="21"/>
      <c r="G67" s="90"/>
      <c r="H67" s="41"/>
      <c r="I67" s="41"/>
      <c r="J67" s="107"/>
      <c r="K67" s="41"/>
      <c r="L67" s="88"/>
      <c r="M67" s="91"/>
      <c r="P67" s="24"/>
    </row>
    <row r="68" spans="3:16" s="86" customFormat="1" ht="15" customHeight="1" x14ac:dyDescent="0.2">
      <c r="C68" s="87"/>
      <c r="D68" s="89"/>
      <c r="E68" s="25"/>
      <c r="F68" s="21"/>
      <c r="G68" s="90"/>
      <c r="H68" s="41"/>
      <c r="I68" s="41"/>
      <c r="J68" s="41"/>
      <c r="K68" s="107"/>
      <c r="L68" s="88"/>
      <c r="M68" s="91"/>
      <c r="P68" s="24"/>
    </row>
    <row r="69" spans="3:16" s="86" customFormat="1" ht="15" customHeight="1" x14ac:dyDescent="0.2">
      <c r="C69" s="87"/>
      <c r="D69" s="89"/>
      <c r="E69" s="46"/>
      <c r="F69" s="21"/>
      <c r="G69" s="90"/>
      <c r="H69" s="41"/>
      <c r="I69" s="41"/>
      <c r="J69" s="41"/>
      <c r="K69" s="41"/>
      <c r="L69" s="88"/>
      <c r="M69" s="91"/>
      <c r="P69" s="24"/>
    </row>
    <row r="70" spans="3:16" s="86" customFormat="1" ht="15" customHeight="1" x14ac:dyDescent="0.2">
      <c r="C70" s="87"/>
      <c r="D70" s="89"/>
      <c r="E70" s="20"/>
      <c r="F70" s="21"/>
      <c r="G70" s="90"/>
      <c r="H70" s="90"/>
      <c r="I70" s="90"/>
      <c r="J70" s="90"/>
      <c r="K70" s="90"/>
      <c r="L70" s="88"/>
      <c r="M70" s="91"/>
      <c r="P70" s="24"/>
    </row>
    <row r="71" spans="3:16" s="86" customFormat="1" ht="12.75" x14ac:dyDescent="0.2">
      <c r="C71" s="87"/>
      <c r="D71" s="89"/>
      <c r="E71" s="25"/>
      <c r="F71" s="21"/>
      <c r="G71" s="90"/>
      <c r="H71" s="41"/>
      <c r="I71" s="41"/>
      <c r="J71" s="41"/>
      <c r="K71" s="41"/>
      <c r="L71" s="88"/>
      <c r="M71" s="91"/>
      <c r="P71" s="24"/>
    </row>
    <row r="72" spans="3:16" s="86" customFormat="1" ht="15" customHeight="1" x14ac:dyDescent="0.2">
      <c r="C72" s="87"/>
      <c r="D72" s="89"/>
      <c r="E72" s="48"/>
      <c r="F72" s="21"/>
      <c r="G72" s="90"/>
      <c r="H72" s="41"/>
      <c r="I72" s="41"/>
      <c r="J72" s="41"/>
      <c r="K72" s="41"/>
      <c r="L72" s="88"/>
      <c r="M72" s="91"/>
      <c r="P72" s="24"/>
    </row>
    <row r="73" spans="3:16" s="86" customFormat="1" ht="15" customHeight="1" x14ac:dyDescent="0.2">
      <c r="C73" s="87"/>
      <c r="D73" s="89"/>
      <c r="E73" s="25"/>
      <c r="F73" s="21"/>
      <c r="G73" s="90"/>
      <c r="H73" s="41"/>
      <c r="I73" s="41"/>
      <c r="J73" s="41"/>
      <c r="K73" s="41"/>
      <c r="L73" s="88"/>
      <c r="M73" s="91"/>
      <c r="P73" s="24"/>
    </row>
    <row r="74" spans="3:16" s="86" customFormat="1" ht="15" customHeight="1" x14ac:dyDescent="0.2">
      <c r="C74" s="87"/>
      <c r="D74" s="89"/>
      <c r="E74" s="48"/>
      <c r="F74" s="21"/>
      <c r="G74" s="90"/>
      <c r="H74" s="41"/>
      <c r="I74" s="41"/>
      <c r="J74" s="41"/>
      <c r="K74" s="41"/>
      <c r="L74" s="88"/>
      <c r="M74" s="91"/>
      <c r="P74" s="24"/>
    </row>
    <row r="75" spans="3:16" s="86" customFormat="1" ht="15" customHeight="1" x14ac:dyDescent="0.2">
      <c r="C75" s="87"/>
      <c r="D75" s="89"/>
      <c r="E75" s="49"/>
      <c r="F75" s="21"/>
      <c r="G75" s="90"/>
      <c r="H75" s="41"/>
      <c r="I75" s="41"/>
      <c r="J75" s="41"/>
      <c r="K75" s="41"/>
      <c r="L75" s="88"/>
      <c r="M75" s="91"/>
      <c r="P75" s="24"/>
    </row>
    <row r="76" spans="3:16" s="86" customFormat="1" ht="15" customHeight="1" x14ac:dyDescent="0.2">
      <c r="C76" s="87"/>
      <c r="D76" s="89"/>
      <c r="E76" s="25"/>
      <c r="F76" s="21"/>
      <c r="G76" s="90"/>
      <c r="H76" s="90"/>
      <c r="I76" s="90"/>
      <c r="J76" s="90"/>
      <c r="K76" s="90"/>
      <c r="L76" s="88"/>
      <c r="M76" s="91"/>
      <c r="P76" s="24"/>
    </row>
    <row r="77" spans="3:16" s="86" customFormat="1" ht="12.75" hidden="1" customHeight="1" x14ac:dyDescent="0.2">
      <c r="C77" s="87"/>
      <c r="D77" s="92"/>
      <c r="E77" s="93"/>
      <c r="F77" s="94"/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/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/>
      <c r="E79" s="25"/>
      <c r="F79" s="21"/>
      <c r="G79" s="90"/>
      <c r="H79" s="41"/>
      <c r="I79" s="41"/>
      <c r="J79" s="41"/>
      <c r="K79" s="41"/>
      <c r="L79" s="88"/>
      <c r="M79" s="91"/>
      <c r="P79" s="24"/>
    </row>
    <row r="80" spans="3:16" s="86" customFormat="1" ht="15" customHeight="1" x14ac:dyDescent="0.2">
      <c r="C80" s="87"/>
      <c r="D80" s="89"/>
      <c r="E80" s="20"/>
      <c r="F80" s="21"/>
      <c r="G80" s="90"/>
      <c r="H80" s="41"/>
      <c r="I80" s="41"/>
      <c r="J80" s="41"/>
      <c r="K80" s="41"/>
      <c r="L80" s="88"/>
      <c r="M80" s="91"/>
      <c r="P80" s="24"/>
    </row>
    <row r="81" spans="3:16" s="86" customFormat="1" ht="15" customHeight="1" x14ac:dyDescent="0.2">
      <c r="C81" s="87"/>
      <c r="D81" s="89"/>
      <c r="E81" s="20"/>
      <c r="F81" s="21"/>
      <c r="G81" s="90"/>
      <c r="H81" s="41"/>
      <c r="I81" s="41"/>
      <c r="J81" s="41"/>
      <c r="K81" s="41"/>
      <c r="L81" s="88"/>
      <c r="M81" s="91"/>
      <c r="P81" s="24"/>
    </row>
    <row r="82" spans="3:16" s="86" customFormat="1" ht="15" customHeight="1" x14ac:dyDescent="0.2">
      <c r="C82" s="87"/>
      <c r="D82" s="89"/>
      <c r="E82" s="20"/>
      <c r="F82" s="21"/>
      <c r="G82" s="90"/>
      <c r="H82" s="41"/>
      <c r="I82" s="41"/>
      <c r="J82" s="41"/>
      <c r="K82" s="41"/>
      <c r="L82" s="88"/>
      <c r="M82" s="91"/>
      <c r="P82" s="24"/>
    </row>
    <row r="83" spans="3:16" s="86" customFormat="1" ht="15" customHeight="1" x14ac:dyDescent="0.2">
      <c r="C83" s="87"/>
      <c r="D83" s="89"/>
      <c r="E83" s="20"/>
      <c r="F83" s="21"/>
      <c r="G83" s="90"/>
      <c r="H83" s="41"/>
      <c r="I83" s="41"/>
      <c r="J83" s="41"/>
      <c r="K83" s="41"/>
      <c r="L83" s="88"/>
      <c r="M83" s="91"/>
      <c r="P83" s="24"/>
    </row>
    <row r="84" spans="3:16" s="86" customFormat="1" ht="15" customHeight="1" x14ac:dyDescent="0.2">
      <c r="C84" s="87"/>
      <c r="D84" s="89"/>
      <c r="E84" s="25"/>
      <c r="F84" s="21"/>
      <c r="G84" s="90"/>
      <c r="H84" s="41"/>
      <c r="I84" s="41"/>
      <c r="J84" s="41"/>
      <c r="K84" s="41"/>
      <c r="L84" s="88"/>
      <c r="M84" s="91"/>
      <c r="P84" s="24"/>
    </row>
    <row r="85" spans="3:16" s="86" customFormat="1" ht="15" customHeight="1" x14ac:dyDescent="0.2">
      <c r="C85" s="87"/>
      <c r="D85" s="89"/>
      <c r="E85" s="20"/>
      <c r="F85" s="21"/>
      <c r="G85" s="90"/>
      <c r="H85" s="41"/>
      <c r="I85" s="41"/>
      <c r="J85" s="41"/>
      <c r="K85" s="41"/>
      <c r="L85" s="88"/>
      <c r="M85" s="91"/>
      <c r="P85" s="24"/>
    </row>
    <row r="86" spans="3:16" s="86" customFormat="1" ht="12.75" x14ac:dyDescent="0.2">
      <c r="C86" s="87"/>
      <c r="D86" s="89"/>
      <c r="E86" s="46"/>
      <c r="F86" s="21"/>
      <c r="G86" s="90"/>
      <c r="H86" s="90"/>
      <c r="I86" s="90"/>
      <c r="J86" s="90"/>
      <c r="K86" s="90"/>
      <c r="L86" s="88"/>
      <c r="M86" s="91"/>
      <c r="P86" s="24"/>
    </row>
    <row r="87" spans="3:16" s="86" customFormat="1" ht="15" customHeight="1" x14ac:dyDescent="0.2">
      <c r="C87" s="87"/>
      <c r="D87" s="89"/>
      <c r="E87" s="20"/>
      <c r="F87" s="21"/>
      <c r="G87" s="90"/>
      <c r="H87" s="90"/>
      <c r="I87" s="90"/>
      <c r="J87" s="90"/>
      <c r="K87" s="90"/>
      <c r="L87" s="88"/>
      <c r="M87" s="91"/>
      <c r="P87" s="24"/>
    </row>
    <row r="88" spans="3:16" s="86" customFormat="1" ht="15" customHeight="1" x14ac:dyDescent="0.2">
      <c r="C88" s="87"/>
      <c r="D88" s="201"/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/>
      <c r="E89" s="20"/>
      <c r="F89" s="21"/>
      <c r="G89" s="90"/>
      <c r="H89" s="26"/>
      <c r="I89" s="26"/>
      <c r="J89" s="26"/>
      <c r="K89" s="26"/>
      <c r="L89" s="88"/>
      <c r="M89" s="91"/>
      <c r="P89" s="24"/>
    </row>
    <row r="90" spans="3:16" s="86" customFormat="1" ht="15" customHeight="1" x14ac:dyDescent="0.2">
      <c r="C90" s="87"/>
      <c r="D90" s="89"/>
      <c r="E90" s="20"/>
      <c r="F90" s="21"/>
      <c r="G90" s="90"/>
      <c r="H90" s="26"/>
      <c r="I90" s="26"/>
      <c r="J90" s="26"/>
      <c r="K90" s="26"/>
      <c r="L90" s="88"/>
      <c r="M90" s="91"/>
      <c r="P90" s="24"/>
    </row>
    <row r="91" spans="3:16" s="86" customFormat="1" ht="15" customHeight="1" x14ac:dyDescent="0.2">
      <c r="C91" s="87"/>
      <c r="D91" s="89"/>
      <c r="E91" s="20"/>
      <c r="F91" s="21"/>
      <c r="G91" s="90"/>
      <c r="H91" s="26"/>
      <c r="I91" s="26"/>
      <c r="J91" s="26"/>
      <c r="K91" s="26"/>
      <c r="L91" s="88"/>
      <c r="M91" s="91"/>
      <c r="P91" s="24"/>
    </row>
    <row r="92" spans="3:16" s="86" customFormat="1" ht="15" customHeight="1" x14ac:dyDescent="0.2">
      <c r="C92" s="87"/>
      <c r="D92" s="201"/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/>
      <c r="E93" s="20"/>
      <c r="F93" s="21"/>
      <c r="G93" s="90"/>
      <c r="H93" s="90"/>
      <c r="I93" s="90"/>
      <c r="J93" s="90"/>
      <c r="K93" s="90"/>
      <c r="L93" s="88"/>
      <c r="M93" s="91"/>
      <c r="P93" s="24"/>
    </row>
    <row r="94" spans="3:16" ht="15" customHeight="1" x14ac:dyDescent="0.2">
      <c r="D94" s="110"/>
      <c r="E94" s="25"/>
      <c r="F94" s="21"/>
      <c r="G94" s="90"/>
      <c r="H94" s="54"/>
      <c r="I94" s="54"/>
      <c r="J94" s="54"/>
      <c r="K94" s="54"/>
      <c r="L94" s="83"/>
      <c r="M94" s="91"/>
      <c r="P94" s="24"/>
    </row>
    <row r="95" spans="3:16" ht="15" customHeight="1" x14ac:dyDescent="0.2">
      <c r="D95" s="110"/>
      <c r="E95" s="25"/>
      <c r="F95" s="21"/>
      <c r="G95" s="90"/>
      <c r="H95" s="111"/>
      <c r="I95" s="111"/>
      <c r="J95" s="111"/>
      <c r="K95" s="111"/>
      <c r="L95" s="83"/>
      <c r="M95" s="91"/>
      <c r="P95" s="24"/>
    </row>
    <row r="96" spans="3:16" ht="15" customHeight="1" x14ac:dyDescent="0.2">
      <c r="D96" s="110"/>
      <c r="E96" s="48"/>
      <c r="F96" s="21"/>
      <c r="G96" s="90"/>
      <c r="H96" s="54"/>
      <c r="I96" s="54"/>
      <c r="J96" s="54"/>
      <c r="K96" s="54"/>
      <c r="L96" s="83"/>
      <c r="M96" s="91"/>
      <c r="P96" s="24"/>
    </row>
    <row r="97" spans="4:16" ht="15" customHeight="1" x14ac:dyDescent="0.2">
      <c r="D97" s="110"/>
      <c r="E97" s="49"/>
      <c r="F97" s="21"/>
      <c r="G97" s="90"/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/>
      <c r="E98" s="48"/>
      <c r="F98" s="21"/>
      <c r="G98" s="90"/>
      <c r="H98" s="54"/>
      <c r="I98" s="54"/>
      <c r="J98" s="54"/>
      <c r="K98" s="54"/>
      <c r="L98" s="83"/>
      <c r="M98" s="91"/>
      <c r="P98" s="24"/>
    </row>
    <row r="99" spans="4:16" ht="15" customHeight="1" x14ac:dyDescent="0.2">
      <c r="D99" s="110"/>
      <c r="E99" s="20"/>
      <c r="F99" s="21"/>
      <c r="G99" s="90"/>
      <c r="H99" s="111"/>
      <c r="I99" s="111"/>
      <c r="J99" s="111"/>
      <c r="K99" s="111"/>
      <c r="L99" s="83"/>
      <c r="M99" s="91"/>
      <c r="P99" s="24"/>
    </row>
    <row r="100" spans="4:16" ht="15" customHeight="1" x14ac:dyDescent="0.2">
      <c r="D100" s="110"/>
      <c r="E100" s="25"/>
      <c r="F100" s="21"/>
      <c r="G100" s="90"/>
      <c r="H100" s="111"/>
      <c r="I100" s="111"/>
      <c r="J100" s="111"/>
      <c r="K100" s="111"/>
      <c r="L100" s="83"/>
      <c r="M100" s="91"/>
      <c r="P100" s="24"/>
    </row>
    <row r="101" spans="4:16" ht="15" customHeight="1" x14ac:dyDescent="0.2">
      <c r="D101" s="110"/>
      <c r="E101" s="48"/>
      <c r="F101" s="21"/>
      <c r="G101" s="90"/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/>
      <c r="E102" s="48"/>
      <c r="F102" s="21"/>
      <c r="G102" s="90"/>
      <c r="H102" s="111"/>
      <c r="I102" s="111"/>
      <c r="J102" s="111"/>
      <c r="K102" s="111"/>
      <c r="L102" s="83"/>
      <c r="M102" s="91"/>
      <c r="P102" s="24"/>
    </row>
    <row r="103" spans="4:16" ht="12.75" x14ac:dyDescent="0.2">
      <c r="D103" s="110"/>
      <c r="E103" s="49"/>
      <c r="F103" s="21"/>
      <c r="G103" s="90"/>
      <c r="H103" s="112"/>
      <c r="I103" s="112"/>
      <c r="J103" s="112"/>
      <c r="K103" s="112"/>
      <c r="L103" s="83"/>
      <c r="M103" s="91"/>
      <c r="P103" s="24"/>
    </row>
    <row r="104" spans="4:16" ht="15" customHeight="1" x14ac:dyDescent="0.2">
      <c r="D104" s="110"/>
      <c r="E104" s="57"/>
      <c r="F104" s="21"/>
      <c r="G104" s="90"/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/>
      <c r="E105" s="57"/>
      <c r="F105" s="21"/>
      <c r="G105" s="90"/>
      <c r="H105" s="54"/>
      <c r="I105" s="54"/>
      <c r="J105" s="54"/>
      <c r="K105" s="54"/>
      <c r="L105" s="83"/>
      <c r="M105" s="91"/>
      <c r="P105" s="24"/>
    </row>
    <row r="106" spans="4:16" ht="12.75" x14ac:dyDescent="0.2">
      <c r="D106" s="110"/>
      <c r="E106" s="49"/>
      <c r="F106" s="21"/>
      <c r="G106" s="90"/>
      <c r="H106" s="112"/>
      <c r="I106" s="112"/>
      <c r="J106" s="112"/>
      <c r="K106" s="112"/>
      <c r="L106" s="83"/>
      <c r="M106" s="91"/>
      <c r="P106" s="24"/>
    </row>
    <row r="107" spans="4:16" ht="15" customHeight="1" x14ac:dyDescent="0.2">
      <c r="D107" s="110"/>
      <c r="E107" s="57"/>
      <c r="F107" s="21"/>
      <c r="G107" s="90"/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/>
      <c r="E108" s="57"/>
      <c r="F108" s="21"/>
      <c r="G108" s="90"/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/>
      <c r="E109" s="49"/>
      <c r="F109" s="21"/>
      <c r="G109" s="90"/>
      <c r="H109" s="112"/>
      <c r="I109" s="112"/>
      <c r="J109" s="112"/>
      <c r="K109" s="112"/>
      <c r="L109" s="83"/>
      <c r="M109" s="91"/>
      <c r="P109" s="24"/>
    </row>
    <row r="110" spans="4:16" ht="15" customHeight="1" x14ac:dyDescent="0.2">
      <c r="D110" s="110"/>
      <c r="E110" s="57"/>
      <c r="F110" s="21"/>
      <c r="G110" s="90"/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/>
      <c r="E111" s="57"/>
      <c r="F111" s="21"/>
      <c r="G111" s="90"/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/>
      <c r="E112" s="49"/>
      <c r="F112" s="21"/>
      <c r="G112" s="90"/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/>
      <c r="E113" s="49"/>
      <c r="F113" s="21"/>
      <c r="G113" s="90"/>
      <c r="H113" s="54"/>
      <c r="I113" s="54"/>
      <c r="J113" s="54"/>
      <c r="K113" s="54"/>
      <c r="L113" s="83"/>
      <c r="M113" s="91"/>
      <c r="P113" s="24"/>
    </row>
    <row r="114" spans="4:16" ht="12.75" x14ac:dyDescent="0.2">
      <c r="D114" s="110"/>
      <c r="E114" s="49"/>
      <c r="F114" s="21"/>
      <c r="G114" s="90"/>
      <c r="H114" s="54"/>
      <c r="I114" s="54"/>
      <c r="J114" s="54"/>
      <c r="K114" s="54"/>
      <c r="L114" s="83"/>
      <c r="M114" s="91"/>
      <c r="P114" s="24"/>
    </row>
    <row r="115" spans="4:16" ht="12.75" x14ac:dyDescent="0.2">
      <c r="D115" s="110"/>
      <c r="E115" s="49"/>
      <c r="F115" s="21"/>
      <c r="G115" s="90"/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/>
      <c r="E116" s="25"/>
      <c r="F116" s="21"/>
      <c r="G116" s="90"/>
      <c r="H116" s="111"/>
      <c r="I116" s="111"/>
      <c r="J116" s="111"/>
      <c r="K116" s="111"/>
      <c r="L116" s="83"/>
      <c r="M116" s="91"/>
      <c r="P116" s="24"/>
    </row>
    <row r="117" spans="4:16" ht="15" customHeight="1" x14ac:dyDescent="0.2">
      <c r="D117" s="110"/>
      <c r="E117" s="48"/>
      <c r="F117" s="21"/>
      <c r="G117" s="90"/>
      <c r="H117" s="54"/>
      <c r="I117" s="54"/>
      <c r="J117" s="54"/>
      <c r="K117" s="54"/>
      <c r="L117" s="83"/>
      <c r="M117" s="91"/>
      <c r="P117" s="24"/>
    </row>
    <row r="118" spans="4:16" ht="15" customHeight="1" x14ac:dyDescent="0.2">
      <c r="D118" s="110"/>
      <c r="E118" s="49"/>
      <c r="F118" s="21"/>
      <c r="G118" s="90"/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/>
      <c r="E119" s="48"/>
      <c r="F119" s="21"/>
      <c r="G119" s="90"/>
      <c r="H119" s="54"/>
      <c r="I119" s="54"/>
      <c r="J119" s="54"/>
      <c r="K119" s="54"/>
      <c r="L119" s="83"/>
      <c r="M119" s="91"/>
      <c r="P119" s="24"/>
    </row>
    <row r="120" spans="4:16" ht="15" customHeight="1" x14ac:dyDescent="0.2">
      <c r="D120" s="110"/>
      <c r="E120" s="46"/>
      <c r="F120" s="21"/>
      <c r="G120" s="90"/>
      <c r="H120" s="111"/>
      <c r="I120" s="111"/>
      <c r="J120" s="111"/>
      <c r="K120" s="111"/>
      <c r="L120" s="83"/>
      <c r="M120" s="91"/>
      <c r="P120" s="24"/>
    </row>
    <row r="121" spans="4:16" ht="15" customHeight="1" x14ac:dyDescent="0.2">
      <c r="D121" s="110"/>
      <c r="E121" s="25"/>
      <c r="F121" s="21"/>
      <c r="G121" s="90"/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/>
      <c r="E122" s="25"/>
      <c r="F122" s="21"/>
      <c r="G122" s="90"/>
      <c r="H122" s="111"/>
      <c r="I122" s="111"/>
      <c r="J122" s="111"/>
      <c r="K122" s="111"/>
      <c r="L122" s="83"/>
      <c r="M122" s="91"/>
      <c r="P122" s="24"/>
    </row>
    <row r="123" spans="4:16" ht="15" customHeight="1" x14ac:dyDescent="0.2">
      <c r="D123" s="110"/>
      <c r="E123" s="48"/>
      <c r="F123" s="21"/>
      <c r="G123" s="90"/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/>
      <c r="E124" s="48"/>
      <c r="F124" s="21"/>
      <c r="G124" s="90"/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/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12.75" x14ac:dyDescent="0.2">
      <c r="D126" s="110"/>
      <c r="E126" s="20"/>
      <c r="F126" s="21"/>
      <c r="G126" s="90"/>
      <c r="H126" s="111"/>
      <c r="I126" s="111"/>
      <c r="J126" s="111"/>
      <c r="K126" s="111"/>
      <c r="L126" s="83"/>
      <c r="M126" s="91"/>
      <c r="P126" s="24"/>
    </row>
    <row r="127" spans="4:16" ht="15" customHeight="1" x14ac:dyDescent="0.2">
      <c r="D127" s="110"/>
      <c r="E127" s="25"/>
      <c r="F127" s="21"/>
      <c r="G127" s="90"/>
      <c r="H127" s="54"/>
      <c r="I127" s="54"/>
      <c r="J127" s="54"/>
      <c r="K127" s="54"/>
      <c r="L127" s="83"/>
      <c r="M127" s="91"/>
      <c r="P127" s="24"/>
    </row>
    <row r="128" spans="4:16" ht="15" customHeight="1" x14ac:dyDescent="0.2">
      <c r="D128" s="110"/>
      <c r="E128" s="25"/>
      <c r="F128" s="21"/>
      <c r="G128" s="90"/>
      <c r="H128" s="111"/>
      <c r="I128" s="111"/>
      <c r="J128" s="111"/>
      <c r="K128" s="111"/>
      <c r="L128" s="83"/>
      <c r="M128" s="91"/>
      <c r="P128" s="24"/>
    </row>
    <row r="129" spans="4:16" ht="15" customHeight="1" x14ac:dyDescent="0.2">
      <c r="D129" s="110"/>
      <c r="E129" s="48"/>
      <c r="F129" s="21"/>
      <c r="G129" s="90"/>
      <c r="H129" s="54"/>
      <c r="I129" s="54"/>
      <c r="J129" s="54"/>
      <c r="K129" s="54"/>
      <c r="L129" s="83"/>
      <c r="M129" s="91"/>
      <c r="P129" s="24"/>
    </row>
    <row r="130" spans="4:16" ht="15" customHeight="1" x14ac:dyDescent="0.2">
      <c r="D130" s="110"/>
      <c r="E130" s="49"/>
      <c r="F130" s="21"/>
      <c r="G130" s="90"/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/>
      <c r="E131" s="48"/>
      <c r="F131" s="21"/>
      <c r="G131" s="90"/>
      <c r="H131" s="54"/>
      <c r="I131" s="54"/>
      <c r="J131" s="54"/>
      <c r="K131" s="54"/>
      <c r="L131" s="83"/>
      <c r="M131" s="91"/>
      <c r="P131" s="24"/>
    </row>
    <row r="132" spans="4:16" ht="15" customHeight="1" x14ac:dyDescent="0.2">
      <c r="D132" s="110"/>
      <c r="E132" s="20"/>
      <c r="F132" s="21"/>
      <c r="G132" s="90"/>
      <c r="H132" s="112"/>
      <c r="I132" s="112"/>
      <c r="J132" s="112"/>
      <c r="K132" s="112"/>
      <c r="L132" s="83"/>
      <c r="M132" s="91"/>
      <c r="P132" s="24"/>
    </row>
    <row r="133" spans="4:16" ht="15" customHeight="1" x14ac:dyDescent="0.2">
      <c r="D133" s="110"/>
      <c r="E133" s="25"/>
      <c r="F133" s="21"/>
      <c r="G133" s="90"/>
      <c r="H133" s="112"/>
      <c r="I133" s="112"/>
      <c r="J133" s="112"/>
      <c r="K133" s="112"/>
      <c r="L133" s="83"/>
      <c r="M133" s="91"/>
      <c r="P133" s="24"/>
    </row>
    <row r="134" spans="4:16" ht="15" customHeight="1" x14ac:dyDescent="0.2">
      <c r="D134" s="110"/>
      <c r="E134" s="48"/>
      <c r="F134" s="21"/>
      <c r="G134" s="90"/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/>
      <c r="E135" s="48"/>
      <c r="F135" s="21"/>
      <c r="G135" s="90"/>
      <c r="H135" s="112"/>
      <c r="I135" s="112"/>
      <c r="J135" s="112"/>
      <c r="K135" s="112"/>
      <c r="L135" s="83"/>
      <c r="M135" s="91"/>
      <c r="P135" s="24"/>
    </row>
    <row r="136" spans="4:16" ht="15" customHeight="1" x14ac:dyDescent="0.2">
      <c r="D136" s="110"/>
      <c r="E136" s="49"/>
      <c r="F136" s="21"/>
      <c r="G136" s="90"/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/>
      <c r="E137" s="49"/>
      <c r="F137" s="21"/>
      <c r="G137" s="90"/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/>
      <c r="E138" s="25"/>
      <c r="F138" s="21"/>
      <c r="G138" s="90"/>
      <c r="H138" s="112"/>
      <c r="I138" s="112"/>
      <c r="J138" s="112"/>
      <c r="K138" s="112"/>
      <c r="L138" s="83"/>
      <c r="M138" s="91"/>
      <c r="P138" s="24"/>
    </row>
    <row r="139" spans="4:16" ht="15" customHeight="1" x14ac:dyDescent="0.2">
      <c r="D139" s="110"/>
      <c r="E139" s="48"/>
      <c r="F139" s="21"/>
      <c r="G139" s="90"/>
      <c r="H139" s="54"/>
      <c r="I139" s="54"/>
      <c r="J139" s="54"/>
      <c r="K139" s="54"/>
      <c r="L139" s="83"/>
      <c r="M139" s="91"/>
      <c r="P139" s="24"/>
    </row>
    <row r="140" spans="4:16" ht="15" customHeight="1" x14ac:dyDescent="0.2">
      <c r="D140" s="110"/>
      <c r="E140" s="49"/>
      <c r="F140" s="21"/>
      <c r="G140" s="90"/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/>
      <c r="E141" s="48"/>
      <c r="F141" s="21"/>
      <c r="G141" s="90"/>
      <c r="H141" s="61"/>
      <c r="I141" s="61"/>
      <c r="J141" s="61"/>
      <c r="K141" s="61"/>
      <c r="L141" s="83"/>
      <c r="M141" s="91"/>
      <c r="P141" s="24"/>
    </row>
    <row r="142" spans="4:16" ht="15" customHeight="1" x14ac:dyDescent="0.2">
      <c r="D142" s="110"/>
      <c r="E142" s="20"/>
      <c r="F142" s="21"/>
      <c r="G142" s="90"/>
      <c r="H142" s="114"/>
      <c r="I142" s="114"/>
      <c r="J142" s="114"/>
      <c r="K142" s="114"/>
      <c r="L142" s="83"/>
      <c r="M142" s="91"/>
      <c r="P142" s="24"/>
    </row>
    <row r="143" spans="4:16" ht="15" customHeight="1" x14ac:dyDescent="0.2">
      <c r="D143" s="110"/>
      <c r="E143" s="25"/>
      <c r="F143" s="21"/>
      <c r="G143" s="90"/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/>
      <c r="E144" s="25"/>
      <c r="F144" s="21"/>
      <c r="G144" s="90"/>
      <c r="H144" s="114"/>
      <c r="I144" s="114"/>
      <c r="J144" s="114"/>
      <c r="K144" s="114"/>
      <c r="L144" s="83"/>
      <c r="M144" s="91"/>
      <c r="P144" s="24"/>
    </row>
    <row r="145" spans="4:17" ht="15" customHeight="1" x14ac:dyDescent="0.2">
      <c r="D145" s="110"/>
      <c r="E145" s="48"/>
      <c r="F145" s="21"/>
      <c r="G145" s="90"/>
      <c r="H145" s="61"/>
      <c r="I145" s="61"/>
      <c r="J145" s="61"/>
      <c r="K145" s="61"/>
      <c r="L145" s="83"/>
      <c r="M145" s="91"/>
      <c r="P145" s="24"/>
    </row>
    <row r="146" spans="4:17" ht="15" customHeight="1" x14ac:dyDescent="0.2">
      <c r="D146" s="110"/>
      <c r="E146" s="48"/>
      <c r="F146" s="21"/>
      <c r="G146" s="90"/>
      <c r="H146" s="61"/>
      <c r="I146" s="61"/>
      <c r="J146" s="61"/>
      <c r="K146" s="63"/>
      <c r="L146" s="83"/>
      <c r="M146" s="91"/>
      <c r="P146" s="24"/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/>
      <c r="F148" s="194"/>
      <c r="G148" s="194"/>
      <c r="H148" s="121"/>
      <c r="I148" s="194"/>
      <c r="J148" s="194"/>
      <c r="K148" s="194"/>
      <c r="L148" s="121"/>
      <c r="M148" s="117"/>
      <c r="N148" s="117"/>
      <c r="O148" s="91"/>
      <c r="P148" s="116"/>
      <c r="Q148" s="116"/>
    </row>
    <row r="149" spans="4:17" ht="12.75" x14ac:dyDescent="0.2">
      <c r="E149" s="118"/>
      <c r="F149" s="204"/>
      <c r="G149" s="204"/>
      <c r="H149" s="91"/>
      <c r="I149" s="204"/>
      <c r="J149" s="204"/>
      <c r="K149" s="204"/>
      <c r="L149" s="91"/>
      <c r="M149" s="204"/>
      <c r="N149" s="204"/>
      <c r="O149" s="91"/>
      <c r="P149" s="116"/>
      <c r="Q149" s="116"/>
    </row>
    <row r="150" spans="4:17" ht="12.75" x14ac:dyDescent="0.2">
      <c r="E150" s="118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/>
      <c r="F151" s="194"/>
      <c r="G151" s="194"/>
      <c r="H151" s="194"/>
      <c r="I151" s="91"/>
      <c r="J151" s="118"/>
      <c r="K151" s="121"/>
      <c r="L151" s="91"/>
      <c r="M151" s="91"/>
      <c r="N151" s="91"/>
      <c r="O151" s="91"/>
      <c r="P151" s="116"/>
      <c r="Q151" s="116"/>
    </row>
    <row r="152" spans="4:17" ht="12.75" x14ac:dyDescent="0.2">
      <c r="E152" s="91"/>
      <c r="F152" s="205"/>
      <c r="G152" s="205"/>
      <c r="H152" s="205"/>
      <c r="I152" s="91"/>
      <c r="J152" s="119"/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30" workbookViewId="0">
      <selection activeCell="C130" sqref="A1:XFD1048576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53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188"/>
      <c r="E8" s="18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/>
    </row>
    <row r="11" spans="1:77" ht="15" customHeight="1" x14ac:dyDescent="0.25">
      <c r="C11" s="6"/>
      <c r="D11" s="207"/>
      <c r="E11" s="209"/>
      <c r="F11" s="209"/>
      <c r="G11" s="209"/>
      <c r="H11" s="209"/>
      <c r="I11" s="209"/>
      <c r="J11" s="209"/>
      <c r="K11" s="211"/>
      <c r="L11" s="13"/>
    </row>
    <row r="12" spans="1:77" ht="15" customHeight="1" x14ac:dyDescent="0.25">
      <c r="C12" s="6"/>
      <c r="D12" s="208"/>
      <c r="E12" s="210"/>
      <c r="F12" s="210"/>
      <c r="G12" s="210"/>
      <c r="H12" s="123"/>
      <c r="I12" s="123"/>
      <c r="J12" s="123"/>
      <c r="K12" s="14"/>
      <c r="L12" s="13"/>
    </row>
    <row r="13" spans="1:77" ht="12" customHeight="1" x14ac:dyDescent="0.25">
      <c r="D13" s="15"/>
      <c r="E13" s="15"/>
      <c r="F13" s="15"/>
      <c r="G13" s="15"/>
      <c r="H13" s="15"/>
      <c r="I13" s="15"/>
      <c r="J13" s="15"/>
      <c r="K13" s="15"/>
    </row>
    <row r="14" spans="1:77" s="16" customFormat="1" ht="15" customHeight="1" x14ac:dyDescent="0.25">
      <c r="C14" s="17"/>
      <c r="D14" s="201"/>
      <c r="E14" s="202"/>
      <c r="F14" s="202"/>
      <c r="G14" s="202"/>
      <c r="H14" s="202"/>
      <c r="I14" s="202"/>
      <c r="J14" s="202"/>
      <c r="K14" s="203"/>
      <c r="L14" s="18"/>
    </row>
    <row r="15" spans="1:77" s="16" customFormat="1" ht="15" customHeight="1" x14ac:dyDescent="0.2">
      <c r="C15" s="17"/>
      <c r="D15" s="19"/>
      <c r="E15" s="20"/>
      <c r="F15" s="21"/>
      <c r="G15" s="22"/>
      <c r="H15" s="22"/>
      <c r="I15" s="22"/>
      <c r="J15" s="22"/>
      <c r="K15" s="22"/>
      <c r="L15" s="18"/>
      <c r="M15" s="23"/>
      <c r="P15" s="24"/>
    </row>
    <row r="16" spans="1:77" s="16" customFormat="1" ht="15" customHeight="1" x14ac:dyDescent="0.2">
      <c r="C16" s="17"/>
      <c r="D16" s="19"/>
      <c r="E16" s="25"/>
      <c r="F16" s="21"/>
      <c r="G16" s="22"/>
      <c r="H16" s="26"/>
      <c r="I16" s="26"/>
      <c r="J16" s="26"/>
      <c r="K16" s="26"/>
      <c r="L16" s="18"/>
      <c r="M16" s="23"/>
      <c r="P16" s="24"/>
    </row>
    <row r="17" spans="3:16" s="16" customFormat="1" ht="15" customHeight="1" x14ac:dyDescent="0.2">
      <c r="C17" s="17"/>
      <c r="D17" s="19"/>
      <c r="E17" s="25"/>
      <c r="F17" s="21"/>
      <c r="G17" s="22"/>
      <c r="H17" s="22"/>
      <c r="I17" s="22"/>
      <c r="J17" s="22"/>
      <c r="K17" s="22"/>
      <c r="L17" s="18"/>
      <c r="M17" s="23"/>
      <c r="P17" s="24"/>
    </row>
    <row r="18" spans="3:16" s="16" customFormat="1" ht="12.75" hidden="1" x14ac:dyDescent="0.2">
      <c r="C18" s="17"/>
      <c r="D18" s="27"/>
      <c r="E18" s="28"/>
      <c r="F18" s="29"/>
      <c r="G18" s="30"/>
      <c r="H18" s="30"/>
      <c r="I18" s="30"/>
      <c r="J18" s="30"/>
      <c r="K18" s="30"/>
      <c r="L18" s="18"/>
      <c r="M18" s="23"/>
      <c r="P18" s="24"/>
    </row>
    <row r="19" spans="3:16" s="16" customFormat="1" ht="15" customHeight="1" x14ac:dyDescent="0.2">
      <c r="C19" s="17"/>
      <c r="D19" s="31"/>
      <c r="E19" s="32"/>
      <c r="F19" s="33"/>
      <c r="G19" s="33"/>
      <c r="H19" s="33"/>
      <c r="I19" s="33"/>
      <c r="J19" s="33"/>
      <c r="K19" s="34"/>
      <c r="L19" s="18"/>
      <c r="M19" s="23"/>
      <c r="P19" s="35"/>
    </row>
    <row r="20" spans="3:16" s="16" customFormat="1" ht="15" customHeight="1" x14ac:dyDescent="0.2">
      <c r="C20" s="17"/>
      <c r="D20" s="19"/>
      <c r="E20" s="25"/>
      <c r="F20" s="21"/>
      <c r="G20" s="22"/>
      <c r="H20" s="22"/>
      <c r="I20" s="22"/>
      <c r="J20" s="22"/>
      <c r="K20" s="22"/>
      <c r="L20" s="18"/>
      <c r="M20" s="23"/>
      <c r="P20" s="35"/>
    </row>
    <row r="21" spans="3:16" s="16" customFormat="1" ht="12.75" hidden="1" x14ac:dyDescent="0.2">
      <c r="C21" s="17"/>
      <c r="D21" s="27"/>
      <c r="E21" s="28"/>
      <c r="F21" s="29"/>
      <c r="G21" s="30"/>
      <c r="H21" s="30"/>
      <c r="I21" s="30"/>
      <c r="J21" s="30"/>
      <c r="K21" s="30"/>
      <c r="L21" s="18"/>
      <c r="M21" s="23"/>
      <c r="P21" s="24"/>
    </row>
    <row r="22" spans="3:16" s="16" customFormat="1" ht="15" customHeight="1" x14ac:dyDescent="0.2">
      <c r="C22" s="17"/>
      <c r="D22" s="31"/>
      <c r="E22" s="32"/>
      <c r="F22" s="33"/>
      <c r="G22" s="33"/>
      <c r="H22" s="33"/>
      <c r="I22" s="33"/>
      <c r="J22" s="33"/>
      <c r="K22" s="34"/>
      <c r="L22" s="18"/>
      <c r="M22" s="23"/>
      <c r="P22" s="35"/>
    </row>
    <row r="23" spans="3:16" s="16" customFormat="1" ht="15" customHeight="1" x14ac:dyDescent="0.2">
      <c r="C23" s="17"/>
      <c r="D23" s="19"/>
      <c r="E23" s="25"/>
      <c r="F23" s="21"/>
      <c r="G23" s="22"/>
      <c r="H23" s="22"/>
      <c r="I23" s="22"/>
      <c r="J23" s="22"/>
      <c r="K23" s="22"/>
      <c r="L23" s="18"/>
      <c r="M23" s="23"/>
      <c r="P23" s="24"/>
    </row>
    <row r="24" spans="3:16" s="16" customFormat="1" ht="12.75" hidden="1" x14ac:dyDescent="0.2">
      <c r="C24" s="17"/>
      <c r="D24" s="27"/>
      <c r="E24" s="28"/>
      <c r="F24" s="29"/>
      <c r="G24" s="30"/>
      <c r="H24" s="30"/>
      <c r="I24" s="30"/>
      <c r="J24" s="30"/>
      <c r="K24" s="30"/>
      <c r="L24" s="18"/>
      <c r="M24" s="23"/>
      <c r="P24" s="24"/>
    </row>
    <row r="25" spans="3:16" s="16" customFormat="1" ht="15" customHeight="1" x14ac:dyDescent="0.25">
      <c r="C25" s="36"/>
      <c r="D25" s="37"/>
      <c r="E25" s="38"/>
      <c r="F25" s="39"/>
      <c r="G25" s="40"/>
      <c r="H25" s="41"/>
      <c r="I25" s="41"/>
      <c r="J25" s="41"/>
      <c r="K25" s="42"/>
      <c r="L25" s="18"/>
      <c r="M25" s="43"/>
      <c r="N25" s="44"/>
      <c r="O25" s="44"/>
    </row>
    <row r="26" spans="3:16" s="16" customFormat="1" ht="15" customHeight="1" x14ac:dyDescent="0.2">
      <c r="C26" s="17"/>
      <c r="D26" s="31"/>
      <c r="E26" s="32"/>
      <c r="F26" s="33"/>
      <c r="G26" s="33"/>
      <c r="H26" s="33"/>
      <c r="I26" s="33"/>
      <c r="J26" s="33"/>
      <c r="K26" s="34"/>
      <c r="L26" s="18"/>
      <c r="M26" s="23"/>
      <c r="P26" s="24"/>
    </row>
    <row r="27" spans="3:16" s="16" customFormat="1" ht="23.25" customHeight="1" x14ac:dyDescent="0.2">
      <c r="C27" s="17"/>
      <c r="D27" s="19"/>
      <c r="E27" s="20"/>
      <c r="F27" s="21"/>
      <c r="G27" s="22"/>
      <c r="H27" s="22"/>
      <c r="I27" s="22"/>
      <c r="J27" s="22"/>
      <c r="K27" s="22"/>
      <c r="L27" s="18"/>
      <c r="M27" s="23"/>
      <c r="P27" s="24"/>
    </row>
    <row r="28" spans="3:16" s="16" customFormat="1" ht="15" customHeight="1" x14ac:dyDescent="0.2">
      <c r="C28" s="17"/>
      <c r="D28" s="19"/>
      <c r="E28" s="25"/>
      <c r="F28" s="21"/>
      <c r="G28" s="22"/>
      <c r="H28" s="45"/>
      <c r="I28" s="26"/>
      <c r="J28" s="26"/>
      <c r="K28" s="26"/>
      <c r="L28" s="18"/>
      <c r="M28" s="23"/>
      <c r="P28" s="24"/>
    </row>
    <row r="29" spans="3:16" s="16" customFormat="1" ht="15" customHeight="1" x14ac:dyDescent="0.2">
      <c r="C29" s="17"/>
      <c r="D29" s="19"/>
      <c r="E29" s="25"/>
      <c r="F29" s="21"/>
      <c r="G29" s="22"/>
      <c r="H29" s="26"/>
      <c r="I29" s="45"/>
      <c r="J29" s="26"/>
      <c r="K29" s="26"/>
      <c r="L29" s="18"/>
      <c r="M29" s="23"/>
      <c r="P29" s="24"/>
    </row>
    <row r="30" spans="3:16" s="16" customFormat="1" ht="15" customHeight="1" x14ac:dyDescent="0.2">
      <c r="C30" s="17"/>
      <c r="D30" s="19"/>
      <c r="E30" s="25"/>
      <c r="F30" s="21"/>
      <c r="G30" s="22"/>
      <c r="H30" s="26"/>
      <c r="I30" s="26"/>
      <c r="J30" s="45"/>
      <c r="K30" s="26"/>
      <c r="L30" s="18"/>
      <c r="M30" s="23"/>
      <c r="P30" s="24"/>
    </row>
    <row r="31" spans="3:16" s="16" customFormat="1" ht="15" customHeight="1" x14ac:dyDescent="0.2">
      <c r="C31" s="17"/>
      <c r="D31" s="19"/>
      <c r="E31" s="25"/>
      <c r="F31" s="21"/>
      <c r="G31" s="22"/>
      <c r="H31" s="26"/>
      <c r="I31" s="26"/>
      <c r="J31" s="26"/>
      <c r="K31" s="45"/>
      <c r="L31" s="18"/>
      <c r="M31" s="23"/>
      <c r="P31" s="24"/>
    </row>
    <row r="32" spans="3:16" s="16" customFormat="1" ht="32.25" customHeight="1" x14ac:dyDescent="0.2">
      <c r="C32" s="17"/>
      <c r="D32" s="19"/>
      <c r="E32" s="46"/>
      <c r="F32" s="21"/>
      <c r="G32" s="22"/>
      <c r="H32" s="26"/>
      <c r="I32" s="26"/>
      <c r="J32" s="26"/>
      <c r="K32" s="26"/>
      <c r="L32" s="18"/>
      <c r="M32" s="23"/>
      <c r="P32" s="24"/>
    </row>
    <row r="33" spans="3:16" s="16" customFormat="1" ht="15" customHeight="1" x14ac:dyDescent="0.2">
      <c r="C33" s="17"/>
      <c r="D33" s="19"/>
      <c r="E33" s="20"/>
      <c r="F33" s="47"/>
      <c r="G33" s="22"/>
      <c r="H33" s="22"/>
      <c r="I33" s="22"/>
      <c r="J33" s="22"/>
      <c r="K33" s="22"/>
      <c r="L33" s="18"/>
      <c r="M33" s="23"/>
      <c r="P33" s="24"/>
    </row>
    <row r="34" spans="3:16" s="16" customFormat="1" ht="12.75" x14ac:dyDescent="0.2">
      <c r="C34" s="17"/>
      <c r="D34" s="19"/>
      <c r="E34" s="25"/>
      <c r="F34" s="21"/>
      <c r="G34" s="22"/>
      <c r="H34" s="126"/>
      <c r="I34" s="126"/>
      <c r="J34" s="126"/>
      <c r="K34" s="126"/>
      <c r="L34" s="18"/>
      <c r="M34" s="23"/>
      <c r="P34" s="24"/>
    </row>
    <row r="35" spans="3:16" s="16" customFormat="1" ht="32.25" customHeight="1" x14ac:dyDescent="0.2">
      <c r="C35" s="17"/>
      <c r="D35" s="19"/>
      <c r="E35" s="48"/>
      <c r="F35" s="21"/>
      <c r="G35" s="22"/>
      <c r="H35" s="26"/>
      <c r="I35" s="26"/>
      <c r="J35" s="26"/>
      <c r="K35" s="26"/>
      <c r="L35" s="18"/>
      <c r="M35" s="23"/>
      <c r="P35" s="24"/>
    </row>
    <row r="36" spans="3:16" s="16" customFormat="1" ht="15" customHeight="1" x14ac:dyDescent="0.2">
      <c r="C36" s="17"/>
      <c r="D36" s="19"/>
      <c r="E36" s="25"/>
      <c r="F36" s="21"/>
      <c r="G36" s="22"/>
      <c r="H36" s="26"/>
      <c r="I36" s="26"/>
      <c r="J36" s="26"/>
      <c r="K36" s="26"/>
      <c r="L36" s="18"/>
      <c r="M36" s="23"/>
      <c r="P36" s="24"/>
    </row>
    <row r="37" spans="3:16" s="16" customFormat="1" ht="15" customHeight="1" x14ac:dyDescent="0.2">
      <c r="C37" s="17"/>
      <c r="D37" s="19"/>
      <c r="E37" s="48"/>
      <c r="F37" s="21"/>
      <c r="G37" s="22"/>
      <c r="H37" s="26"/>
      <c r="I37" s="26"/>
      <c r="J37" s="26"/>
      <c r="K37" s="26"/>
      <c r="L37" s="18"/>
      <c r="M37" s="23"/>
      <c r="P37" s="24"/>
    </row>
    <row r="38" spans="3:16" s="16" customFormat="1" ht="33" customHeight="1" x14ac:dyDescent="0.2">
      <c r="C38" s="17"/>
      <c r="D38" s="19"/>
      <c r="E38" s="49"/>
      <c r="F38" s="21"/>
      <c r="G38" s="22"/>
      <c r="H38" s="26"/>
      <c r="I38" s="26"/>
      <c r="J38" s="26"/>
      <c r="K38" s="26"/>
      <c r="L38" s="18"/>
      <c r="M38" s="23"/>
      <c r="P38" s="24"/>
    </row>
    <row r="39" spans="3:16" s="16" customFormat="1" ht="15" customHeight="1" x14ac:dyDescent="0.2">
      <c r="C39" s="17"/>
      <c r="D39" s="19"/>
      <c r="E39" s="25"/>
      <c r="F39" s="21"/>
      <c r="G39" s="22"/>
      <c r="H39" s="22"/>
      <c r="I39" s="22"/>
      <c r="J39" s="22"/>
      <c r="K39" s="22"/>
      <c r="L39" s="18"/>
      <c r="M39" s="23"/>
      <c r="P39" s="24"/>
    </row>
    <row r="40" spans="3:16" s="16" customFormat="1" ht="12.75" hidden="1" x14ac:dyDescent="0.2">
      <c r="C40" s="17"/>
      <c r="D40" s="27"/>
      <c r="E40" s="28"/>
      <c r="F40" s="29"/>
      <c r="G40" s="30"/>
      <c r="H40" s="30"/>
      <c r="I40" s="30"/>
      <c r="J40" s="30"/>
      <c r="K40" s="30"/>
      <c r="L40" s="18"/>
      <c r="M40" s="23"/>
      <c r="P40" s="24"/>
    </row>
    <row r="41" spans="3:16" s="16" customFormat="1" ht="15" customHeight="1" x14ac:dyDescent="0.2">
      <c r="C41" s="17"/>
      <c r="D41" s="50"/>
      <c r="E41" s="32"/>
      <c r="F41" s="33"/>
      <c r="G41" s="33"/>
      <c r="H41" s="33"/>
      <c r="I41" s="33"/>
      <c r="J41" s="33"/>
      <c r="K41" s="34"/>
      <c r="L41" s="18"/>
      <c r="M41" s="23"/>
      <c r="P41" s="24"/>
    </row>
    <row r="42" spans="3:16" s="16" customFormat="1" ht="15" customHeight="1" x14ac:dyDescent="0.2">
      <c r="C42" s="17"/>
      <c r="D42" s="19"/>
      <c r="E42" s="51"/>
      <c r="F42" s="21"/>
      <c r="G42" s="22"/>
      <c r="H42" s="26"/>
      <c r="I42" s="26"/>
      <c r="J42" s="26"/>
      <c r="K42" s="26"/>
      <c r="L42" s="18"/>
      <c r="M42" s="23"/>
      <c r="P42" s="24"/>
    </row>
    <row r="43" spans="3:16" s="16" customFormat="1" ht="15" customHeight="1" x14ac:dyDescent="0.2">
      <c r="C43" s="17"/>
      <c r="D43" s="19"/>
      <c r="E43" s="20"/>
      <c r="F43" s="21"/>
      <c r="G43" s="22"/>
      <c r="H43" s="26"/>
      <c r="I43" s="26"/>
      <c r="J43" s="26"/>
      <c r="K43" s="26"/>
      <c r="L43" s="18"/>
      <c r="M43" s="23"/>
      <c r="P43" s="24"/>
    </row>
    <row r="44" spans="3:16" s="16" customFormat="1" ht="15" customHeight="1" x14ac:dyDescent="0.2">
      <c r="C44" s="17"/>
      <c r="D44" s="19"/>
      <c r="E44" s="20"/>
      <c r="F44" s="21"/>
      <c r="G44" s="22"/>
      <c r="H44" s="26"/>
      <c r="I44" s="26"/>
      <c r="J44" s="26"/>
      <c r="K44" s="26"/>
      <c r="L44" s="18"/>
      <c r="M44" s="23"/>
      <c r="P44" s="24"/>
    </row>
    <row r="45" spans="3:16" s="16" customFormat="1" ht="15" customHeight="1" x14ac:dyDescent="0.2">
      <c r="C45" s="17"/>
      <c r="D45" s="19"/>
      <c r="E45" s="20"/>
      <c r="F45" s="21"/>
      <c r="G45" s="22"/>
      <c r="H45" s="26"/>
      <c r="I45" s="26"/>
      <c r="J45" s="26"/>
      <c r="K45" s="26"/>
      <c r="L45" s="18"/>
      <c r="M45" s="23"/>
      <c r="P45" s="24"/>
    </row>
    <row r="46" spans="3:16" s="16" customFormat="1" ht="15" customHeight="1" x14ac:dyDescent="0.2">
      <c r="C46" s="17"/>
      <c r="D46" s="19"/>
      <c r="E46" s="20"/>
      <c r="F46" s="21"/>
      <c r="G46" s="22"/>
      <c r="H46" s="26"/>
      <c r="I46" s="26"/>
      <c r="J46" s="26"/>
      <c r="K46" s="26"/>
      <c r="L46" s="18"/>
      <c r="M46" s="23"/>
      <c r="P46" s="24"/>
    </row>
    <row r="47" spans="3:16" s="16" customFormat="1" ht="33" customHeight="1" x14ac:dyDescent="0.2">
      <c r="C47" s="17"/>
      <c r="D47" s="19"/>
      <c r="E47" s="25"/>
      <c r="F47" s="21"/>
      <c r="G47" s="22"/>
      <c r="H47" s="26"/>
      <c r="I47" s="26"/>
      <c r="J47" s="26"/>
      <c r="K47" s="26"/>
      <c r="L47" s="18"/>
      <c r="M47" s="23"/>
      <c r="P47" s="24"/>
    </row>
    <row r="48" spans="3:16" s="16" customFormat="1" ht="26.25" customHeight="1" x14ac:dyDescent="0.2">
      <c r="C48" s="17"/>
      <c r="D48" s="19"/>
      <c r="E48" s="20"/>
      <c r="F48" s="21"/>
      <c r="G48" s="22"/>
      <c r="H48" s="26"/>
      <c r="I48" s="26"/>
      <c r="J48" s="26"/>
      <c r="K48" s="26"/>
      <c r="L48" s="18"/>
      <c r="M48" s="23"/>
      <c r="P48" s="35"/>
    </row>
    <row r="49" spans="3:16" s="16" customFormat="1" ht="12.75" x14ac:dyDescent="0.2">
      <c r="C49" s="17"/>
      <c r="D49" s="19"/>
      <c r="E49" s="46"/>
      <c r="F49" s="21"/>
      <c r="G49" s="22"/>
      <c r="H49" s="22"/>
      <c r="I49" s="22"/>
      <c r="J49" s="22"/>
      <c r="K49" s="22"/>
      <c r="L49" s="18"/>
      <c r="M49" s="23"/>
      <c r="P49" s="35"/>
    </row>
    <row r="50" spans="3:16" s="16" customFormat="1" ht="15" customHeight="1" x14ac:dyDescent="0.2">
      <c r="C50" s="17"/>
      <c r="D50" s="19"/>
      <c r="E50" s="20"/>
      <c r="F50" s="21"/>
      <c r="G50" s="22"/>
      <c r="H50" s="22"/>
      <c r="I50" s="22"/>
      <c r="J50" s="22"/>
      <c r="K50" s="22"/>
      <c r="L50" s="18"/>
      <c r="M50" s="23"/>
      <c r="P50" s="24"/>
    </row>
    <row r="51" spans="3:16" s="16" customFormat="1" ht="15" customHeight="1" x14ac:dyDescent="0.2">
      <c r="C51" s="17"/>
      <c r="D51" s="201"/>
      <c r="E51" s="202"/>
      <c r="F51" s="202"/>
      <c r="G51" s="202"/>
      <c r="H51" s="202"/>
      <c r="I51" s="202"/>
      <c r="J51" s="202"/>
      <c r="K51" s="203"/>
      <c r="L51" s="18"/>
      <c r="M51" s="23"/>
      <c r="P51" s="35"/>
    </row>
    <row r="52" spans="3:16" s="16" customFormat="1" ht="15" customHeight="1" x14ac:dyDescent="0.2">
      <c r="C52" s="17"/>
      <c r="D52" s="19"/>
      <c r="E52" s="20"/>
      <c r="F52" s="21"/>
      <c r="G52" s="22"/>
      <c r="H52" s="22"/>
      <c r="I52" s="22"/>
      <c r="J52" s="22"/>
      <c r="K52" s="22"/>
      <c r="L52" s="18"/>
      <c r="M52" s="23"/>
      <c r="P52" s="24"/>
    </row>
    <row r="53" spans="3:16" s="16" customFormat="1" ht="15" customHeight="1" x14ac:dyDescent="0.2">
      <c r="C53" s="17"/>
      <c r="D53" s="19"/>
      <c r="E53" s="25"/>
      <c r="F53" s="21"/>
      <c r="G53" s="22"/>
      <c r="H53" s="26"/>
      <c r="I53" s="26"/>
      <c r="J53" s="26"/>
      <c r="K53" s="26"/>
      <c r="L53" s="18"/>
      <c r="M53" s="23"/>
      <c r="P53" s="24"/>
    </row>
    <row r="54" spans="3:16" s="16" customFormat="1" ht="15" customHeight="1" x14ac:dyDescent="0.2">
      <c r="C54" s="17"/>
      <c r="D54" s="19"/>
      <c r="E54" s="25"/>
      <c r="F54" s="21"/>
      <c r="G54" s="22"/>
      <c r="H54" s="22"/>
      <c r="I54" s="22"/>
      <c r="J54" s="22"/>
      <c r="K54" s="22"/>
      <c r="L54" s="18"/>
      <c r="M54" s="23"/>
      <c r="P54" s="24"/>
    </row>
    <row r="55" spans="3:16" s="16" customFormat="1" ht="12.75" hidden="1" x14ac:dyDescent="0.2">
      <c r="C55" s="17"/>
      <c r="D55" s="27"/>
      <c r="E55" s="28"/>
      <c r="F55" s="29"/>
      <c r="G55" s="30"/>
      <c r="H55" s="30"/>
      <c r="I55" s="30"/>
      <c r="J55" s="30"/>
      <c r="K55" s="30"/>
      <c r="L55" s="18"/>
      <c r="M55" s="23"/>
      <c r="P55" s="24"/>
    </row>
    <row r="56" spans="3:16" s="16" customFormat="1" ht="15" customHeight="1" x14ac:dyDescent="0.2">
      <c r="C56" s="17"/>
      <c r="D56" s="31"/>
      <c r="E56" s="32"/>
      <c r="F56" s="33"/>
      <c r="G56" s="33"/>
      <c r="H56" s="33"/>
      <c r="I56" s="33"/>
      <c r="J56" s="33"/>
      <c r="K56" s="34"/>
      <c r="L56" s="18"/>
      <c r="M56" s="23"/>
      <c r="P56" s="24"/>
    </row>
    <row r="57" spans="3:16" s="16" customFormat="1" ht="15" customHeight="1" x14ac:dyDescent="0.2">
      <c r="C57" s="17"/>
      <c r="D57" s="19"/>
      <c r="E57" s="25"/>
      <c r="F57" s="21"/>
      <c r="G57" s="22"/>
      <c r="H57" s="22"/>
      <c r="I57" s="22"/>
      <c r="J57" s="22"/>
      <c r="K57" s="22"/>
      <c r="L57" s="18"/>
      <c r="M57" s="23"/>
      <c r="P57" s="24"/>
    </row>
    <row r="58" spans="3:16" s="16" customFormat="1" ht="12.75" hidden="1" customHeight="1" x14ac:dyDescent="0.2">
      <c r="C58" s="17"/>
      <c r="D58" s="27"/>
      <c r="E58" s="28"/>
      <c r="F58" s="29"/>
      <c r="G58" s="30"/>
      <c r="H58" s="30"/>
      <c r="I58" s="30"/>
      <c r="J58" s="30"/>
      <c r="K58" s="30"/>
      <c r="L58" s="18"/>
      <c r="M58" s="23"/>
      <c r="P58" s="24"/>
    </row>
    <row r="59" spans="3:16" s="16" customFormat="1" ht="15" customHeight="1" x14ac:dyDescent="0.2">
      <c r="C59" s="17"/>
      <c r="D59" s="31"/>
      <c r="E59" s="32"/>
      <c r="F59" s="33"/>
      <c r="G59" s="33"/>
      <c r="H59" s="33"/>
      <c r="I59" s="33"/>
      <c r="J59" s="33"/>
      <c r="K59" s="34"/>
      <c r="L59" s="18"/>
      <c r="M59" s="23"/>
      <c r="P59" s="24"/>
    </row>
    <row r="60" spans="3:16" s="16" customFormat="1" ht="15" customHeight="1" x14ac:dyDescent="0.2">
      <c r="C60" s="17"/>
      <c r="D60" s="19"/>
      <c r="E60" s="25"/>
      <c r="F60" s="21"/>
      <c r="G60" s="22"/>
      <c r="H60" s="22"/>
      <c r="I60" s="22"/>
      <c r="J60" s="22"/>
      <c r="K60" s="22"/>
      <c r="L60" s="18"/>
      <c r="M60" s="23"/>
      <c r="P60" s="24"/>
    </row>
    <row r="61" spans="3:16" s="16" customFormat="1" ht="12.75" hidden="1" customHeight="1" x14ac:dyDescent="0.2">
      <c r="C61" s="17"/>
      <c r="D61" s="27"/>
      <c r="E61" s="28"/>
      <c r="F61" s="29"/>
      <c r="G61" s="30"/>
      <c r="H61" s="30"/>
      <c r="I61" s="30"/>
      <c r="J61" s="30"/>
      <c r="K61" s="30"/>
      <c r="L61" s="18"/>
      <c r="M61" s="23"/>
      <c r="P61" s="24"/>
    </row>
    <row r="62" spans="3:16" s="16" customFormat="1" ht="15" customHeight="1" x14ac:dyDescent="0.25">
      <c r="C62" s="36"/>
      <c r="D62" s="37"/>
      <c r="E62" s="38"/>
      <c r="F62" s="39"/>
      <c r="G62" s="40"/>
      <c r="H62" s="41"/>
      <c r="I62" s="41"/>
      <c r="J62" s="41"/>
      <c r="K62" s="41"/>
      <c r="L62" s="18"/>
      <c r="M62" s="43"/>
      <c r="N62" s="44"/>
      <c r="O62" s="44"/>
    </row>
    <row r="63" spans="3:16" s="16" customFormat="1" ht="15" customHeight="1" x14ac:dyDescent="0.2">
      <c r="C63" s="17"/>
      <c r="D63" s="31"/>
      <c r="E63" s="32"/>
      <c r="F63" s="33"/>
      <c r="G63" s="33"/>
      <c r="H63" s="33"/>
      <c r="I63" s="33"/>
      <c r="J63" s="33"/>
      <c r="K63" s="34"/>
      <c r="L63" s="18"/>
      <c r="M63" s="23"/>
      <c r="P63" s="24"/>
    </row>
    <row r="64" spans="3:16" s="16" customFormat="1" ht="24.75" customHeight="1" x14ac:dyDescent="0.2">
      <c r="C64" s="17"/>
      <c r="D64" s="19"/>
      <c r="E64" s="20"/>
      <c r="F64" s="21"/>
      <c r="G64" s="22"/>
      <c r="H64" s="22"/>
      <c r="I64" s="22"/>
      <c r="J64" s="22"/>
      <c r="K64" s="22"/>
      <c r="L64" s="18"/>
      <c r="M64" s="23"/>
      <c r="P64" s="24"/>
    </row>
    <row r="65" spans="3:16" s="16" customFormat="1" ht="15" customHeight="1" x14ac:dyDescent="0.2">
      <c r="C65" s="17"/>
      <c r="D65" s="19"/>
      <c r="E65" s="25"/>
      <c r="F65" s="21"/>
      <c r="G65" s="22"/>
      <c r="H65" s="45"/>
      <c r="I65" s="41"/>
      <c r="J65" s="41"/>
      <c r="K65" s="41"/>
      <c r="L65" s="18"/>
      <c r="M65" s="23"/>
      <c r="P65" s="24"/>
    </row>
    <row r="66" spans="3:16" s="16" customFormat="1" ht="15" customHeight="1" x14ac:dyDescent="0.2">
      <c r="C66" s="17"/>
      <c r="D66" s="19"/>
      <c r="E66" s="25"/>
      <c r="F66" s="21"/>
      <c r="G66" s="22"/>
      <c r="H66" s="41"/>
      <c r="I66" s="52"/>
      <c r="J66" s="41"/>
      <c r="K66" s="41"/>
      <c r="L66" s="18"/>
      <c r="M66" s="23"/>
      <c r="P66" s="24"/>
    </row>
    <row r="67" spans="3:16" s="16" customFormat="1" ht="15" customHeight="1" x14ac:dyDescent="0.2">
      <c r="C67" s="17"/>
      <c r="D67" s="19"/>
      <c r="E67" s="25"/>
      <c r="F67" s="21"/>
      <c r="G67" s="22"/>
      <c r="H67" s="41"/>
      <c r="I67" s="41"/>
      <c r="J67" s="45"/>
      <c r="K67" s="41"/>
      <c r="L67" s="18"/>
      <c r="M67" s="23"/>
      <c r="P67" s="24"/>
    </row>
    <row r="68" spans="3:16" s="16" customFormat="1" ht="15" customHeight="1" x14ac:dyDescent="0.2">
      <c r="C68" s="17"/>
      <c r="D68" s="19"/>
      <c r="E68" s="25"/>
      <c r="F68" s="21"/>
      <c r="G68" s="22"/>
      <c r="H68" s="41"/>
      <c r="I68" s="41"/>
      <c r="J68" s="41"/>
      <c r="K68" s="45"/>
      <c r="L68" s="18"/>
      <c r="M68" s="23"/>
      <c r="P68" s="24"/>
    </row>
    <row r="69" spans="3:16" s="16" customFormat="1" ht="25.5" customHeight="1" x14ac:dyDescent="0.2">
      <c r="C69" s="17"/>
      <c r="D69" s="19"/>
      <c r="E69" s="46"/>
      <c r="F69" s="21"/>
      <c r="G69" s="22"/>
      <c r="H69" s="41"/>
      <c r="I69" s="41"/>
      <c r="J69" s="41"/>
      <c r="K69" s="41"/>
      <c r="L69" s="18"/>
      <c r="M69" s="23"/>
      <c r="P69" s="24"/>
    </row>
    <row r="70" spans="3:16" s="16" customFormat="1" ht="15" customHeight="1" x14ac:dyDescent="0.2">
      <c r="C70" s="17"/>
      <c r="D70" s="19"/>
      <c r="E70" s="20"/>
      <c r="F70" s="47"/>
      <c r="G70" s="22"/>
      <c r="H70" s="22"/>
      <c r="I70" s="22"/>
      <c r="J70" s="22"/>
      <c r="K70" s="22"/>
      <c r="L70" s="18"/>
      <c r="M70" s="23"/>
      <c r="P70" s="24"/>
    </row>
    <row r="71" spans="3:16" s="16" customFormat="1" ht="12.75" x14ac:dyDescent="0.2">
      <c r="C71" s="17"/>
      <c r="D71" s="19"/>
      <c r="E71" s="25"/>
      <c r="F71" s="21"/>
      <c r="G71" s="22"/>
      <c r="H71" s="41"/>
      <c r="I71" s="41"/>
      <c r="J71" s="41"/>
      <c r="K71" s="41"/>
      <c r="L71" s="18"/>
      <c r="M71" s="23"/>
      <c r="P71" s="24"/>
    </row>
    <row r="72" spans="3:16" s="16" customFormat="1" ht="29.25" customHeight="1" x14ac:dyDescent="0.2">
      <c r="C72" s="17"/>
      <c r="D72" s="19"/>
      <c r="E72" s="48"/>
      <c r="F72" s="21"/>
      <c r="G72" s="22"/>
      <c r="H72" s="41"/>
      <c r="I72" s="41"/>
      <c r="J72" s="41"/>
      <c r="K72" s="41"/>
      <c r="L72" s="18"/>
      <c r="M72" s="23"/>
      <c r="P72" s="24"/>
    </row>
    <row r="73" spans="3:16" s="16" customFormat="1" ht="15" customHeight="1" x14ac:dyDescent="0.2">
      <c r="C73" s="17"/>
      <c r="D73" s="19"/>
      <c r="E73" s="25"/>
      <c r="F73" s="21"/>
      <c r="G73" s="22"/>
      <c r="H73" s="41"/>
      <c r="I73" s="41"/>
      <c r="J73" s="41"/>
      <c r="K73" s="41"/>
      <c r="L73" s="18"/>
      <c r="M73" s="23"/>
      <c r="P73" s="24"/>
    </row>
    <row r="74" spans="3:16" s="16" customFormat="1" ht="15" customHeight="1" x14ac:dyDescent="0.2">
      <c r="C74" s="17"/>
      <c r="D74" s="19"/>
      <c r="E74" s="48"/>
      <c r="F74" s="21"/>
      <c r="G74" s="22"/>
      <c r="H74" s="41"/>
      <c r="I74" s="41"/>
      <c r="J74" s="41"/>
      <c r="K74" s="41"/>
      <c r="L74" s="18"/>
      <c r="M74" s="23"/>
      <c r="P74" s="24"/>
    </row>
    <row r="75" spans="3:16" s="16" customFormat="1" ht="23.25" customHeight="1" x14ac:dyDescent="0.2">
      <c r="C75" s="17"/>
      <c r="D75" s="19"/>
      <c r="E75" s="49"/>
      <c r="F75" s="21"/>
      <c r="G75" s="22"/>
      <c r="H75" s="41"/>
      <c r="I75" s="41"/>
      <c r="J75" s="41"/>
      <c r="K75" s="41"/>
      <c r="L75" s="18"/>
      <c r="M75" s="23"/>
      <c r="P75" s="24"/>
    </row>
    <row r="76" spans="3:16" s="16" customFormat="1" ht="15" customHeight="1" x14ac:dyDescent="0.2">
      <c r="C76" s="17"/>
      <c r="D76" s="19"/>
      <c r="E76" s="25"/>
      <c r="F76" s="21"/>
      <c r="G76" s="22"/>
      <c r="H76" s="22"/>
      <c r="I76" s="22"/>
      <c r="J76" s="22"/>
      <c r="K76" s="22"/>
      <c r="L76" s="18"/>
      <c r="M76" s="23"/>
      <c r="P76" s="24"/>
    </row>
    <row r="77" spans="3:16" s="16" customFormat="1" ht="12.75" hidden="1" customHeight="1" x14ac:dyDescent="0.2">
      <c r="C77" s="17"/>
      <c r="D77" s="27"/>
      <c r="E77" s="28"/>
      <c r="F77" s="29"/>
      <c r="G77" s="30"/>
      <c r="H77" s="30"/>
      <c r="I77" s="30"/>
      <c r="J77" s="30"/>
      <c r="K77" s="30"/>
      <c r="L77" s="18"/>
      <c r="M77" s="23"/>
      <c r="P77" s="24"/>
    </row>
    <row r="78" spans="3:16" s="16" customFormat="1" ht="15" customHeight="1" x14ac:dyDescent="0.2">
      <c r="C78" s="17"/>
      <c r="D78" s="31"/>
      <c r="E78" s="32"/>
      <c r="F78" s="33"/>
      <c r="G78" s="33"/>
      <c r="H78" s="33"/>
      <c r="I78" s="33"/>
      <c r="J78" s="33"/>
      <c r="K78" s="34"/>
      <c r="L78" s="18"/>
      <c r="M78" s="23"/>
      <c r="P78" s="24"/>
    </row>
    <row r="79" spans="3:16" s="16" customFormat="1" ht="15" customHeight="1" x14ac:dyDescent="0.2">
      <c r="C79" s="17"/>
      <c r="D79" s="19"/>
      <c r="E79" s="51"/>
      <c r="F79" s="21"/>
      <c r="G79" s="22"/>
      <c r="H79" s="41"/>
      <c r="I79" s="41"/>
      <c r="J79" s="41"/>
      <c r="K79" s="41"/>
      <c r="L79" s="18"/>
      <c r="M79" s="23"/>
      <c r="P79" s="24"/>
    </row>
    <row r="80" spans="3:16" s="16" customFormat="1" ht="15" customHeight="1" x14ac:dyDescent="0.2">
      <c r="C80" s="17"/>
      <c r="D80" s="19"/>
      <c r="E80" s="20"/>
      <c r="F80" s="21"/>
      <c r="G80" s="22"/>
      <c r="H80" s="41"/>
      <c r="I80" s="41"/>
      <c r="J80" s="41"/>
      <c r="K80" s="41"/>
      <c r="L80" s="18"/>
      <c r="M80" s="23"/>
      <c r="P80" s="24"/>
    </row>
    <row r="81" spans="3:16" s="16" customFormat="1" ht="15" customHeight="1" x14ac:dyDescent="0.2">
      <c r="C81" s="17"/>
      <c r="D81" s="19"/>
      <c r="E81" s="20"/>
      <c r="F81" s="21"/>
      <c r="G81" s="22"/>
      <c r="H81" s="41"/>
      <c r="I81" s="41"/>
      <c r="J81" s="41"/>
      <c r="K81" s="41"/>
      <c r="L81" s="18"/>
      <c r="M81" s="23"/>
      <c r="P81" s="24"/>
    </row>
    <row r="82" spans="3:16" s="16" customFormat="1" ht="15" customHeight="1" x14ac:dyDescent="0.2">
      <c r="C82" s="17"/>
      <c r="D82" s="19"/>
      <c r="E82" s="20"/>
      <c r="F82" s="21"/>
      <c r="G82" s="22"/>
      <c r="H82" s="41"/>
      <c r="I82" s="41"/>
      <c r="J82" s="41"/>
      <c r="K82" s="41"/>
      <c r="L82" s="18"/>
      <c r="M82" s="23"/>
      <c r="P82" s="24"/>
    </row>
    <row r="83" spans="3:16" s="16" customFormat="1" ht="15" customHeight="1" x14ac:dyDescent="0.2">
      <c r="C83" s="17"/>
      <c r="D83" s="19"/>
      <c r="E83" s="20"/>
      <c r="F83" s="21"/>
      <c r="G83" s="22"/>
      <c r="H83" s="41"/>
      <c r="I83" s="41"/>
      <c r="J83" s="41"/>
      <c r="K83" s="41"/>
      <c r="L83" s="18"/>
      <c r="M83" s="23"/>
      <c r="P83" s="24"/>
    </row>
    <row r="84" spans="3:16" s="16" customFormat="1" ht="15" customHeight="1" x14ac:dyDescent="0.2">
      <c r="C84" s="17"/>
      <c r="D84" s="19"/>
      <c r="E84" s="25"/>
      <c r="F84" s="21"/>
      <c r="G84" s="22"/>
      <c r="H84" s="41"/>
      <c r="I84" s="41"/>
      <c r="J84" s="41"/>
      <c r="K84" s="41"/>
      <c r="L84" s="18"/>
      <c r="M84" s="23"/>
      <c r="P84" s="24"/>
    </row>
    <row r="85" spans="3:16" s="16" customFormat="1" ht="15" customHeight="1" x14ac:dyDescent="0.2">
      <c r="C85" s="17"/>
      <c r="D85" s="19"/>
      <c r="E85" s="20"/>
      <c r="F85" s="21"/>
      <c r="G85" s="22"/>
      <c r="H85" s="41"/>
      <c r="I85" s="41"/>
      <c r="J85" s="41"/>
      <c r="K85" s="41"/>
      <c r="L85" s="18"/>
      <c r="M85" s="23"/>
      <c r="P85" s="24"/>
    </row>
    <row r="86" spans="3:16" s="16" customFormat="1" ht="12.75" x14ac:dyDescent="0.2">
      <c r="C86" s="17"/>
      <c r="D86" s="19"/>
      <c r="E86" s="46"/>
      <c r="F86" s="21"/>
      <c r="G86" s="22"/>
      <c r="H86" s="22"/>
      <c r="I86" s="22"/>
      <c r="J86" s="22"/>
      <c r="K86" s="22"/>
      <c r="L86" s="18"/>
      <c r="M86" s="23"/>
      <c r="P86" s="24"/>
    </row>
    <row r="87" spans="3:16" s="16" customFormat="1" ht="15" customHeight="1" x14ac:dyDescent="0.2">
      <c r="C87" s="17"/>
      <c r="D87" s="19"/>
      <c r="E87" s="20"/>
      <c r="F87" s="21"/>
      <c r="G87" s="22"/>
      <c r="H87" s="22"/>
      <c r="I87" s="22"/>
      <c r="J87" s="22"/>
      <c r="K87" s="22"/>
      <c r="L87" s="18"/>
      <c r="M87" s="23"/>
      <c r="P87" s="24"/>
    </row>
    <row r="88" spans="3:16" s="16" customFormat="1" ht="15" customHeight="1" x14ac:dyDescent="0.2">
      <c r="C88" s="17"/>
      <c r="D88" s="201"/>
      <c r="E88" s="202"/>
      <c r="F88" s="202"/>
      <c r="G88" s="202"/>
      <c r="H88" s="202"/>
      <c r="I88" s="202"/>
      <c r="J88" s="202"/>
      <c r="K88" s="203"/>
      <c r="L88" s="18"/>
      <c r="M88" s="23"/>
      <c r="P88" s="35"/>
    </row>
    <row r="89" spans="3:16" s="16" customFormat="1" ht="15" customHeight="1" x14ac:dyDescent="0.2">
      <c r="C89" s="17"/>
      <c r="D89" s="19"/>
      <c r="E89" s="20"/>
      <c r="F89" s="21"/>
      <c r="G89" s="22"/>
      <c r="H89" s="26"/>
      <c r="I89" s="26"/>
      <c r="J89" s="26"/>
      <c r="K89" s="26"/>
      <c r="L89" s="18"/>
      <c r="M89" s="23"/>
      <c r="P89" s="24"/>
    </row>
    <row r="90" spans="3:16" s="16" customFormat="1" ht="15" customHeight="1" x14ac:dyDescent="0.2">
      <c r="C90" s="17"/>
      <c r="D90" s="19"/>
      <c r="E90" s="20"/>
      <c r="F90" s="21"/>
      <c r="G90" s="22"/>
      <c r="H90" s="26"/>
      <c r="I90" s="26"/>
      <c r="J90" s="26"/>
      <c r="K90" s="26"/>
      <c r="L90" s="18"/>
      <c r="M90" s="23"/>
      <c r="P90" s="24"/>
    </row>
    <row r="91" spans="3:16" s="16" customFormat="1" ht="15" customHeight="1" x14ac:dyDescent="0.2">
      <c r="C91" s="17"/>
      <c r="D91" s="19"/>
      <c r="E91" s="20"/>
      <c r="F91" s="21"/>
      <c r="G91" s="22"/>
      <c r="H91" s="26"/>
      <c r="I91" s="26"/>
      <c r="J91" s="26"/>
      <c r="K91" s="26"/>
      <c r="L91" s="18"/>
      <c r="M91" s="23"/>
      <c r="P91" s="24"/>
    </row>
    <row r="92" spans="3:16" s="16" customFormat="1" ht="15" customHeight="1" x14ac:dyDescent="0.2">
      <c r="C92" s="17"/>
      <c r="D92" s="201"/>
      <c r="E92" s="202"/>
      <c r="F92" s="202"/>
      <c r="G92" s="202"/>
      <c r="H92" s="202"/>
      <c r="I92" s="202"/>
      <c r="J92" s="202"/>
      <c r="K92" s="203"/>
      <c r="L92" s="18"/>
      <c r="M92" s="23"/>
      <c r="P92" s="35"/>
    </row>
    <row r="93" spans="3:16" s="16" customFormat="1" ht="15" customHeight="1" x14ac:dyDescent="0.2">
      <c r="C93" s="17"/>
      <c r="D93" s="19"/>
      <c r="E93" s="20"/>
      <c r="F93" s="21"/>
      <c r="G93" s="22"/>
      <c r="H93" s="22"/>
      <c r="I93" s="22"/>
      <c r="J93" s="22"/>
      <c r="K93" s="22"/>
      <c r="L93" s="18"/>
      <c r="M93" s="23"/>
      <c r="P93" s="24"/>
    </row>
    <row r="94" spans="3:16" ht="15" customHeight="1" x14ac:dyDescent="0.2">
      <c r="C94" s="6"/>
      <c r="D94" s="53"/>
      <c r="E94" s="25"/>
      <c r="F94" s="21"/>
      <c r="G94" s="22"/>
      <c r="H94" s="54"/>
      <c r="I94" s="54"/>
      <c r="J94" s="54"/>
      <c r="K94" s="54"/>
      <c r="L94" s="13"/>
      <c r="M94" s="23"/>
      <c r="P94" s="24"/>
    </row>
    <row r="95" spans="3:16" ht="15" customHeight="1" x14ac:dyDescent="0.2">
      <c r="C95" s="6"/>
      <c r="D95" s="53"/>
      <c r="E95" s="25"/>
      <c r="F95" s="21"/>
      <c r="G95" s="22"/>
      <c r="H95" s="55"/>
      <c r="I95" s="55"/>
      <c r="J95" s="55"/>
      <c r="K95" s="55"/>
      <c r="L95" s="13"/>
      <c r="M95" s="23"/>
      <c r="P95" s="24"/>
    </row>
    <row r="96" spans="3:16" ht="15" customHeight="1" x14ac:dyDescent="0.2">
      <c r="C96" s="6"/>
      <c r="D96" s="53"/>
      <c r="E96" s="48"/>
      <c r="F96" s="21"/>
      <c r="G96" s="22"/>
      <c r="H96" s="54"/>
      <c r="I96" s="54"/>
      <c r="J96" s="54"/>
      <c r="K96" s="54"/>
      <c r="L96" s="13"/>
      <c r="M96" s="23"/>
      <c r="P96" s="24"/>
    </row>
    <row r="97" spans="3:16" ht="32.25" customHeight="1" x14ac:dyDescent="0.2">
      <c r="C97" s="6"/>
      <c r="D97" s="53"/>
      <c r="E97" s="49"/>
      <c r="F97" s="21"/>
      <c r="G97" s="22"/>
      <c r="H97" s="54"/>
      <c r="I97" s="54"/>
      <c r="J97" s="54"/>
      <c r="K97" s="54"/>
      <c r="L97" s="13"/>
      <c r="M97" s="23"/>
      <c r="P97" s="24"/>
    </row>
    <row r="98" spans="3:16" ht="15" customHeight="1" x14ac:dyDescent="0.2">
      <c r="C98" s="6"/>
      <c r="D98" s="53"/>
      <c r="E98" s="48"/>
      <c r="F98" s="21"/>
      <c r="G98" s="22"/>
      <c r="H98" s="54"/>
      <c r="I98" s="54"/>
      <c r="J98" s="54"/>
      <c r="K98" s="54"/>
      <c r="L98" s="13"/>
      <c r="M98" s="23"/>
      <c r="P98" s="24"/>
    </row>
    <row r="99" spans="3:16" ht="15" customHeight="1" x14ac:dyDescent="0.2">
      <c r="C99" s="6"/>
      <c r="D99" s="53"/>
      <c r="E99" s="20"/>
      <c r="F99" s="21"/>
      <c r="G99" s="22"/>
      <c r="H99" s="55"/>
      <c r="I99" s="55"/>
      <c r="J99" s="55"/>
      <c r="K99" s="55"/>
      <c r="L99" s="13"/>
      <c r="M99" s="23"/>
      <c r="P99" s="24"/>
    </row>
    <row r="100" spans="3:16" ht="15" customHeight="1" x14ac:dyDescent="0.2">
      <c r="C100" s="6"/>
      <c r="D100" s="53"/>
      <c r="E100" s="25"/>
      <c r="F100" s="21"/>
      <c r="G100" s="22"/>
      <c r="H100" s="55"/>
      <c r="I100" s="55"/>
      <c r="J100" s="55"/>
      <c r="K100" s="55"/>
      <c r="L100" s="13"/>
      <c r="M100" s="23"/>
      <c r="P100" s="24"/>
    </row>
    <row r="101" spans="3:16" ht="15" customHeight="1" x14ac:dyDescent="0.2">
      <c r="C101" s="6"/>
      <c r="D101" s="53"/>
      <c r="E101" s="48"/>
      <c r="F101" s="21"/>
      <c r="G101" s="22"/>
      <c r="H101" s="54"/>
      <c r="I101" s="54"/>
      <c r="J101" s="54"/>
      <c r="K101" s="54"/>
      <c r="L101" s="13"/>
      <c r="M101" s="23"/>
      <c r="P101" s="24"/>
    </row>
    <row r="102" spans="3:16" ht="26.25" customHeight="1" x14ac:dyDescent="0.2">
      <c r="C102" s="6"/>
      <c r="D102" s="53"/>
      <c r="E102" s="48"/>
      <c r="F102" s="21"/>
      <c r="G102" s="22"/>
      <c r="H102" s="55"/>
      <c r="I102" s="55"/>
      <c r="J102" s="55"/>
      <c r="K102" s="55"/>
      <c r="L102" s="13"/>
      <c r="M102" s="23"/>
      <c r="P102" s="24"/>
    </row>
    <row r="103" spans="3:16" ht="12.75" x14ac:dyDescent="0.2">
      <c r="C103" s="6"/>
      <c r="D103" s="53"/>
      <c r="E103" s="49"/>
      <c r="F103" s="21"/>
      <c r="G103" s="22"/>
      <c r="H103" s="56"/>
      <c r="I103" s="56"/>
      <c r="J103" s="56"/>
      <c r="K103" s="56"/>
      <c r="L103" s="13"/>
      <c r="M103" s="23"/>
      <c r="P103" s="24"/>
    </row>
    <row r="104" spans="3:16" ht="15" customHeight="1" x14ac:dyDescent="0.2">
      <c r="C104" s="6"/>
      <c r="D104" s="53"/>
      <c r="E104" s="57"/>
      <c r="F104" s="21"/>
      <c r="G104" s="22"/>
      <c r="H104" s="54"/>
      <c r="I104" s="54"/>
      <c r="J104" s="54"/>
      <c r="K104" s="54"/>
      <c r="L104" s="13"/>
      <c r="M104" s="23"/>
      <c r="P104" s="24"/>
    </row>
    <row r="105" spans="3:16" ht="15" customHeight="1" x14ac:dyDescent="0.2">
      <c r="C105" s="6"/>
      <c r="D105" s="53"/>
      <c r="E105" s="57"/>
      <c r="F105" s="21"/>
      <c r="G105" s="22"/>
      <c r="H105" s="54"/>
      <c r="I105" s="54"/>
      <c r="J105" s="54"/>
      <c r="K105" s="54"/>
      <c r="L105" s="13"/>
      <c r="M105" s="23"/>
      <c r="P105" s="24"/>
    </row>
    <row r="106" spans="3:16" ht="12.75" x14ac:dyDescent="0.2">
      <c r="C106" s="6"/>
      <c r="D106" s="53"/>
      <c r="E106" s="49"/>
      <c r="F106" s="21"/>
      <c r="G106" s="22"/>
      <c r="H106" s="56"/>
      <c r="I106" s="56"/>
      <c r="J106" s="56"/>
      <c r="K106" s="56"/>
      <c r="L106" s="13"/>
      <c r="M106" s="23"/>
      <c r="P106" s="24"/>
    </row>
    <row r="107" spans="3:16" ht="15" customHeight="1" x14ac:dyDescent="0.2">
      <c r="C107" s="6"/>
      <c r="D107" s="53"/>
      <c r="E107" s="57"/>
      <c r="F107" s="21"/>
      <c r="G107" s="22"/>
      <c r="H107" s="54"/>
      <c r="I107" s="54"/>
      <c r="J107" s="54"/>
      <c r="K107" s="54"/>
      <c r="L107" s="13"/>
      <c r="M107" s="23"/>
      <c r="P107" s="24"/>
    </row>
    <row r="108" spans="3:16" ht="15" customHeight="1" x14ac:dyDescent="0.2">
      <c r="C108" s="6"/>
      <c r="D108" s="53"/>
      <c r="E108" s="57"/>
      <c r="F108" s="21"/>
      <c r="G108" s="22"/>
      <c r="H108" s="54"/>
      <c r="I108" s="54"/>
      <c r="J108" s="54"/>
      <c r="K108" s="54"/>
      <c r="L108" s="13"/>
      <c r="M108" s="23"/>
      <c r="P108" s="24"/>
    </row>
    <row r="109" spans="3:16" ht="28.5" customHeight="1" x14ac:dyDescent="0.2">
      <c r="C109" s="6"/>
      <c r="D109" s="53"/>
      <c r="E109" s="49"/>
      <c r="F109" s="21"/>
      <c r="G109" s="22"/>
      <c r="H109" s="56"/>
      <c r="I109" s="56"/>
      <c r="J109" s="56"/>
      <c r="K109" s="56"/>
      <c r="L109" s="13"/>
      <c r="M109" s="23"/>
      <c r="P109" s="24"/>
    </row>
    <row r="110" spans="3:16" ht="15" customHeight="1" x14ac:dyDescent="0.2">
      <c r="C110" s="6"/>
      <c r="D110" s="53"/>
      <c r="E110" s="57"/>
      <c r="F110" s="21"/>
      <c r="G110" s="22"/>
      <c r="H110" s="54"/>
      <c r="I110" s="54"/>
      <c r="J110" s="54"/>
      <c r="K110" s="54"/>
      <c r="L110" s="13"/>
      <c r="M110" s="23"/>
      <c r="P110" s="24"/>
    </row>
    <row r="111" spans="3:16" ht="15" customHeight="1" x14ac:dyDescent="0.2">
      <c r="C111" s="6"/>
      <c r="D111" s="53"/>
      <c r="E111" s="57"/>
      <c r="F111" s="21"/>
      <c r="G111" s="22"/>
      <c r="H111" s="54"/>
      <c r="I111" s="54"/>
      <c r="J111" s="54"/>
      <c r="K111" s="54"/>
      <c r="L111" s="13"/>
      <c r="M111" s="23"/>
      <c r="P111" s="24"/>
    </row>
    <row r="112" spans="3:16" ht="26.25" customHeight="1" x14ac:dyDescent="0.2">
      <c r="C112" s="6"/>
      <c r="D112" s="53"/>
      <c r="E112" s="49"/>
      <c r="F112" s="21"/>
      <c r="G112" s="22"/>
      <c r="H112" s="54"/>
      <c r="I112" s="54"/>
      <c r="J112" s="54"/>
      <c r="K112" s="54"/>
      <c r="L112" s="13"/>
      <c r="M112" s="23"/>
      <c r="P112" s="24"/>
    </row>
    <row r="113" spans="3:16" ht="15" customHeight="1" x14ac:dyDescent="0.2">
      <c r="C113" s="6"/>
      <c r="D113" s="53"/>
      <c r="E113" s="49"/>
      <c r="F113" s="21"/>
      <c r="G113" s="22"/>
      <c r="H113" s="54"/>
      <c r="I113" s="54"/>
      <c r="J113" s="54"/>
      <c r="K113" s="54"/>
      <c r="L113" s="13"/>
      <c r="M113" s="23"/>
      <c r="P113" s="24"/>
    </row>
    <row r="114" spans="3:16" ht="12.75" x14ac:dyDescent="0.2">
      <c r="C114" s="6"/>
      <c r="D114" s="53"/>
      <c r="E114" s="49"/>
      <c r="F114" s="21"/>
      <c r="G114" s="22"/>
      <c r="H114" s="54"/>
      <c r="I114" s="54"/>
      <c r="J114" s="54"/>
      <c r="K114" s="54"/>
      <c r="L114" s="13"/>
      <c r="M114" s="23"/>
      <c r="P114" s="24"/>
    </row>
    <row r="115" spans="3:16" ht="12.75" x14ac:dyDescent="0.2">
      <c r="C115" s="6"/>
      <c r="D115" s="53"/>
      <c r="E115" s="49"/>
      <c r="F115" s="21"/>
      <c r="G115" s="22"/>
      <c r="H115" s="54"/>
      <c r="I115" s="54"/>
      <c r="J115" s="54"/>
      <c r="K115" s="54"/>
      <c r="L115" s="13"/>
      <c r="M115" s="23"/>
      <c r="P115" s="24"/>
    </row>
    <row r="116" spans="3:16" ht="15" customHeight="1" x14ac:dyDescent="0.2">
      <c r="C116" s="6"/>
      <c r="D116" s="53"/>
      <c r="E116" s="25"/>
      <c r="F116" s="21"/>
      <c r="G116" s="22"/>
      <c r="H116" s="55"/>
      <c r="I116" s="55"/>
      <c r="J116" s="55"/>
      <c r="K116" s="55"/>
      <c r="L116" s="13"/>
      <c r="M116" s="23"/>
      <c r="P116" s="24"/>
    </row>
    <row r="117" spans="3:16" ht="15" customHeight="1" x14ac:dyDescent="0.2">
      <c r="C117" s="6"/>
      <c r="D117" s="53"/>
      <c r="E117" s="48"/>
      <c r="F117" s="21"/>
      <c r="G117" s="22"/>
      <c r="H117" s="54"/>
      <c r="I117" s="54"/>
      <c r="J117" s="54"/>
      <c r="K117" s="54"/>
      <c r="L117" s="13"/>
      <c r="M117" s="23"/>
      <c r="P117" s="24"/>
    </row>
    <row r="118" spans="3:16" ht="30" customHeight="1" x14ac:dyDescent="0.2">
      <c r="C118" s="6"/>
      <c r="D118" s="53"/>
      <c r="E118" s="49"/>
      <c r="F118" s="21"/>
      <c r="G118" s="22"/>
      <c r="H118" s="54"/>
      <c r="I118" s="54"/>
      <c r="J118" s="54"/>
      <c r="K118" s="54"/>
      <c r="L118" s="13"/>
      <c r="M118" s="23"/>
      <c r="P118" s="24"/>
    </row>
    <row r="119" spans="3:16" ht="15" customHeight="1" x14ac:dyDescent="0.2">
      <c r="C119" s="6"/>
      <c r="D119" s="53"/>
      <c r="E119" s="48"/>
      <c r="F119" s="21"/>
      <c r="G119" s="22"/>
      <c r="H119" s="54"/>
      <c r="I119" s="54"/>
      <c r="J119" s="54"/>
      <c r="K119" s="54"/>
      <c r="L119" s="13"/>
      <c r="M119" s="23"/>
      <c r="P119" s="24"/>
    </row>
    <row r="120" spans="3:16" ht="27.75" customHeight="1" x14ac:dyDescent="0.2">
      <c r="C120" s="6"/>
      <c r="D120" s="53"/>
      <c r="E120" s="46"/>
      <c r="F120" s="21"/>
      <c r="G120" s="22"/>
      <c r="H120" s="55"/>
      <c r="I120" s="55"/>
      <c r="J120" s="55"/>
      <c r="K120" s="55"/>
      <c r="L120" s="13"/>
      <c r="M120" s="23"/>
      <c r="P120" s="24"/>
    </row>
    <row r="121" spans="3:16" ht="15" customHeight="1" x14ac:dyDescent="0.2">
      <c r="C121" s="6"/>
      <c r="D121" s="53"/>
      <c r="E121" s="25"/>
      <c r="F121" s="21"/>
      <c r="G121" s="22"/>
      <c r="H121" s="54"/>
      <c r="I121" s="54"/>
      <c r="J121" s="54"/>
      <c r="K121" s="54"/>
      <c r="L121" s="13"/>
      <c r="M121" s="23"/>
      <c r="P121" s="24"/>
    </row>
    <row r="122" spans="3:16" ht="15" customHeight="1" x14ac:dyDescent="0.2">
      <c r="C122" s="6"/>
      <c r="D122" s="53"/>
      <c r="E122" s="25"/>
      <c r="F122" s="21"/>
      <c r="G122" s="22"/>
      <c r="H122" s="55"/>
      <c r="I122" s="55"/>
      <c r="J122" s="55"/>
      <c r="K122" s="55"/>
      <c r="L122" s="13"/>
      <c r="M122" s="23"/>
      <c r="P122" s="24"/>
    </row>
    <row r="123" spans="3:16" ht="15" customHeight="1" x14ac:dyDescent="0.2">
      <c r="C123" s="6"/>
      <c r="D123" s="53"/>
      <c r="E123" s="48"/>
      <c r="F123" s="21"/>
      <c r="G123" s="22"/>
      <c r="H123" s="54"/>
      <c r="I123" s="54"/>
      <c r="J123" s="54"/>
      <c r="K123" s="54"/>
      <c r="L123" s="13"/>
      <c r="M123" s="23"/>
      <c r="P123" s="24"/>
    </row>
    <row r="124" spans="3:16" ht="15" customHeight="1" x14ac:dyDescent="0.2">
      <c r="C124" s="6"/>
      <c r="D124" s="53"/>
      <c r="E124" s="48"/>
      <c r="F124" s="21"/>
      <c r="G124" s="22"/>
      <c r="H124" s="54"/>
      <c r="I124" s="54"/>
      <c r="J124" s="54"/>
      <c r="K124" s="54"/>
      <c r="L124" s="13"/>
      <c r="M124" s="23"/>
      <c r="P124" s="24"/>
    </row>
    <row r="125" spans="3:16" ht="15" customHeight="1" x14ac:dyDescent="0.2">
      <c r="C125" s="6"/>
      <c r="D125" s="201"/>
      <c r="E125" s="202"/>
      <c r="F125" s="202"/>
      <c r="G125" s="202"/>
      <c r="H125" s="202"/>
      <c r="I125" s="202"/>
      <c r="J125" s="202"/>
      <c r="K125" s="203"/>
      <c r="L125" s="13"/>
      <c r="M125" s="23"/>
      <c r="P125" s="58"/>
    </row>
    <row r="126" spans="3:16" ht="12.75" x14ac:dyDescent="0.2">
      <c r="C126" s="6"/>
      <c r="D126" s="53"/>
      <c r="E126" s="20"/>
      <c r="F126" s="21"/>
      <c r="G126" s="22"/>
      <c r="H126" s="55"/>
      <c r="I126" s="55"/>
      <c r="J126" s="55"/>
      <c r="K126" s="55"/>
      <c r="L126" s="13"/>
      <c r="M126" s="23"/>
      <c r="P126" s="24"/>
    </row>
    <row r="127" spans="3:16" ht="15" customHeight="1" x14ac:dyDescent="0.2">
      <c r="C127" s="6"/>
      <c r="D127" s="53"/>
      <c r="E127" s="25"/>
      <c r="F127" s="21"/>
      <c r="G127" s="22"/>
      <c r="H127" s="54"/>
      <c r="I127" s="54"/>
      <c r="J127" s="54"/>
      <c r="K127" s="54"/>
      <c r="L127" s="13"/>
      <c r="M127" s="23"/>
      <c r="P127" s="24"/>
    </row>
    <row r="128" spans="3:16" ht="15" customHeight="1" x14ac:dyDescent="0.2">
      <c r="C128" s="6"/>
      <c r="D128" s="53"/>
      <c r="E128" s="25"/>
      <c r="F128" s="21"/>
      <c r="G128" s="22"/>
      <c r="H128" s="55"/>
      <c r="I128" s="55"/>
      <c r="J128" s="55"/>
      <c r="K128" s="55"/>
      <c r="L128" s="13"/>
      <c r="M128" s="23"/>
      <c r="P128" s="24"/>
    </row>
    <row r="129" spans="3:16" ht="15" customHeight="1" x14ac:dyDescent="0.2">
      <c r="C129" s="6"/>
      <c r="D129" s="53"/>
      <c r="E129" s="48"/>
      <c r="F129" s="21"/>
      <c r="G129" s="22"/>
      <c r="H129" s="54"/>
      <c r="I129" s="54"/>
      <c r="J129" s="54"/>
      <c r="K129" s="54"/>
      <c r="L129" s="13"/>
      <c r="M129" s="23"/>
      <c r="P129" s="24"/>
    </row>
    <row r="130" spans="3:16" ht="15" customHeight="1" x14ac:dyDescent="0.2">
      <c r="C130" s="6"/>
      <c r="D130" s="53"/>
      <c r="E130" s="49"/>
      <c r="F130" s="21"/>
      <c r="G130" s="22"/>
      <c r="H130" s="54"/>
      <c r="I130" s="54"/>
      <c r="J130" s="54"/>
      <c r="K130" s="54"/>
      <c r="L130" s="13"/>
      <c r="M130" s="23"/>
      <c r="P130" s="58"/>
    </row>
    <row r="131" spans="3:16" ht="15" customHeight="1" x14ac:dyDescent="0.2">
      <c r="C131" s="6"/>
      <c r="D131" s="53"/>
      <c r="E131" s="48"/>
      <c r="F131" s="21"/>
      <c r="G131" s="22"/>
      <c r="H131" s="54"/>
      <c r="I131" s="54"/>
      <c r="J131" s="54"/>
      <c r="K131" s="54"/>
      <c r="L131" s="13"/>
      <c r="M131" s="23"/>
      <c r="P131" s="24"/>
    </row>
    <row r="132" spans="3:16" ht="15" customHeight="1" x14ac:dyDescent="0.2">
      <c r="C132" s="6"/>
      <c r="D132" s="53"/>
      <c r="E132" s="20"/>
      <c r="F132" s="21"/>
      <c r="G132" s="22"/>
      <c r="H132" s="56"/>
      <c r="I132" s="56"/>
      <c r="J132" s="56"/>
      <c r="K132" s="56"/>
      <c r="L132" s="59"/>
      <c r="M132" s="23"/>
      <c r="P132" s="24"/>
    </row>
    <row r="133" spans="3:16" ht="15" customHeight="1" x14ac:dyDescent="0.2">
      <c r="C133" s="6"/>
      <c r="D133" s="53"/>
      <c r="E133" s="25"/>
      <c r="F133" s="21"/>
      <c r="G133" s="22"/>
      <c r="H133" s="56"/>
      <c r="I133" s="56"/>
      <c r="J133" s="56"/>
      <c r="K133" s="56"/>
      <c r="L133" s="59"/>
      <c r="M133" s="23"/>
      <c r="P133" s="24"/>
    </row>
    <row r="134" spans="3:16" ht="15" customHeight="1" x14ac:dyDescent="0.2">
      <c r="C134" s="6"/>
      <c r="D134" s="53"/>
      <c r="E134" s="48"/>
      <c r="F134" s="21"/>
      <c r="G134" s="22"/>
      <c r="H134" s="60"/>
      <c r="I134" s="60"/>
      <c r="J134" s="60"/>
      <c r="K134" s="60"/>
      <c r="L134" s="59"/>
      <c r="M134" s="23"/>
      <c r="P134" s="24"/>
    </row>
    <row r="135" spans="3:16" ht="28.5" customHeight="1" x14ac:dyDescent="0.2">
      <c r="C135" s="6"/>
      <c r="D135" s="53"/>
      <c r="E135" s="48"/>
      <c r="F135" s="21"/>
      <c r="G135" s="22"/>
      <c r="H135" s="56"/>
      <c r="I135" s="56"/>
      <c r="J135" s="56"/>
      <c r="K135" s="56"/>
      <c r="L135" s="59"/>
      <c r="M135" s="23"/>
      <c r="P135" s="24"/>
    </row>
    <row r="136" spans="3:16" ht="15" customHeight="1" x14ac:dyDescent="0.2">
      <c r="C136" s="6"/>
      <c r="D136" s="53"/>
      <c r="E136" s="49"/>
      <c r="F136" s="21"/>
      <c r="G136" s="22"/>
      <c r="H136" s="60"/>
      <c r="I136" s="60"/>
      <c r="J136" s="60"/>
      <c r="K136" s="60"/>
      <c r="L136" s="59"/>
      <c r="M136" s="23"/>
      <c r="P136" s="24"/>
    </row>
    <row r="137" spans="3:16" ht="15" customHeight="1" x14ac:dyDescent="0.2">
      <c r="C137" s="6"/>
      <c r="D137" s="53"/>
      <c r="E137" s="49"/>
      <c r="F137" s="21"/>
      <c r="G137" s="22"/>
      <c r="H137" s="60"/>
      <c r="I137" s="60"/>
      <c r="J137" s="60"/>
      <c r="K137" s="60"/>
      <c r="L137" s="59"/>
      <c r="M137" s="23"/>
      <c r="P137" s="24"/>
    </row>
    <row r="138" spans="3:16" ht="15" customHeight="1" x14ac:dyDescent="0.2">
      <c r="C138" s="6"/>
      <c r="D138" s="53"/>
      <c r="E138" s="25"/>
      <c r="F138" s="21"/>
      <c r="G138" s="22"/>
      <c r="H138" s="56"/>
      <c r="I138" s="56"/>
      <c r="J138" s="56"/>
      <c r="K138" s="56"/>
      <c r="L138" s="59"/>
      <c r="M138" s="23"/>
      <c r="P138" s="24"/>
    </row>
    <row r="139" spans="3:16" ht="15" customHeight="1" x14ac:dyDescent="0.2">
      <c r="C139" s="6"/>
      <c r="D139" s="53"/>
      <c r="E139" s="48"/>
      <c r="F139" s="21"/>
      <c r="G139" s="22"/>
      <c r="H139" s="54"/>
      <c r="I139" s="54"/>
      <c r="J139" s="54"/>
      <c r="K139" s="54"/>
      <c r="L139" s="59"/>
      <c r="M139" s="23"/>
      <c r="P139" s="24"/>
    </row>
    <row r="140" spans="3:16" ht="15" customHeight="1" x14ac:dyDescent="0.2">
      <c r="C140" s="6"/>
      <c r="D140" s="53"/>
      <c r="E140" s="49"/>
      <c r="F140" s="21"/>
      <c r="G140" s="22"/>
      <c r="H140" s="54"/>
      <c r="I140" s="54"/>
      <c r="J140" s="54"/>
      <c r="K140" s="54"/>
      <c r="L140" s="59"/>
      <c r="M140" s="23"/>
      <c r="P140" s="24"/>
    </row>
    <row r="141" spans="3:16" ht="15" customHeight="1" x14ac:dyDescent="0.2">
      <c r="C141" s="6"/>
      <c r="D141" s="53"/>
      <c r="E141" s="48"/>
      <c r="F141" s="21"/>
      <c r="G141" s="22"/>
      <c r="H141" s="61"/>
      <c r="I141" s="61"/>
      <c r="J141" s="61"/>
      <c r="K141" s="61"/>
      <c r="L141" s="59"/>
      <c r="M141" s="23"/>
      <c r="P141" s="24"/>
    </row>
    <row r="142" spans="3:16" ht="25.5" customHeight="1" x14ac:dyDescent="0.2">
      <c r="C142" s="6"/>
      <c r="D142" s="53"/>
      <c r="E142" s="20"/>
      <c r="F142" s="21"/>
      <c r="G142" s="22"/>
      <c r="H142" s="62"/>
      <c r="I142" s="62"/>
      <c r="J142" s="62"/>
      <c r="K142" s="62"/>
      <c r="L142" s="59"/>
      <c r="M142" s="23"/>
      <c r="P142" s="24"/>
    </row>
    <row r="143" spans="3:16" ht="15" customHeight="1" x14ac:dyDescent="0.2">
      <c r="C143" s="6"/>
      <c r="D143" s="53"/>
      <c r="E143" s="25"/>
      <c r="F143" s="21"/>
      <c r="G143" s="22"/>
      <c r="H143" s="61"/>
      <c r="I143" s="61"/>
      <c r="J143" s="61"/>
      <c r="K143" s="61"/>
      <c r="L143" s="59"/>
      <c r="M143" s="23"/>
      <c r="P143" s="24"/>
    </row>
    <row r="144" spans="3:16" ht="15" customHeight="1" x14ac:dyDescent="0.2">
      <c r="C144" s="6"/>
      <c r="D144" s="53"/>
      <c r="E144" s="25"/>
      <c r="F144" s="21"/>
      <c r="G144" s="22"/>
      <c r="H144" s="62"/>
      <c r="I144" s="62"/>
      <c r="J144" s="62"/>
      <c r="K144" s="62"/>
      <c r="L144" s="59"/>
      <c r="M144" s="23"/>
      <c r="P144" s="24"/>
    </row>
    <row r="145" spans="3:19" ht="15" customHeight="1" x14ac:dyDescent="0.2">
      <c r="C145" s="6"/>
      <c r="D145" s="53"/>
      <c r="E145" s="48"/>
      <c r="F145" s="21"/>
      <c r="G145" s="22"/>
      <c r="H145" s="54"/>
      <c r="I145" s="54"/>
      <c r="J145" s="54"/>
      <c r="K145" s="54"/>
      <c r="L145" s="59"/>
      <c r="M145" s="23"/>
      <c r="P145" s="24"/>
    </row>
    <row r="146" spans="3:19" ht="15" customHeight="1" x14ac:dyDescent="0.2">
      <c r="C146" s="6"/>
      <c r="D146" s="53"/>
      <c r="E146" s="48"/>
      <c r="F146" s="21"/>
      <c r="G146" s="22"/>
      <c r="H146" s="54"/>
      <c r="I146" s="54"/>
      <c r="J146" s="54"/>
      <c r="K146" s="54"/>
      <c r="L146" s="59"/>
      <c r="M146" s="23"/>
      <c r="P146" s="24"/>
    </row>
    <row r="147" spans="3:19" x14ac:dyDescent="0.25">
      <c r="D147" s="11"/>
      <c r="E147" s="64"/>
      <c r="F147" s="64"/>
      <c r="G147" s="64"/>
      <c r="H147" s="64"/>
      <c r="I147" s="64"/>
      <c r="J147" s="64"/>
      <c r="K147" s="65"/>
      <c r="L147" s="65"/>
      <c r="M147" s="65"/>
      <c r="N147" s="65"/>
      <c r="O147" s="65"/>
      <c r="P147" s="65"/>
      <c r="Q147" s="65"/>
      <c r="R147" s="66"/>
      <c r="S147" s="66"/>
    </row>
    <row r="148" spans="3:19" ht="12.75" x14ac:dyDescent="0.2">
      <c r="E148" s="23"/>
      <c r="F148" s="206"/>
      <c r="G148" s="206"/>
      <c r="H148" s="67"/>
      <c r="I148" s="206"/>
      <c r="J148" s="206"/>
      <c r="K148" s="206"/>
      <c r="L148" s="67"/>
      <c r="M148" s="68"/>
      <c r="N148" s="68"/>
      <c r="O148" s="69"/>
      <c r="P148" s="65"/>
      <c r="Q148" s="65"/>
      <c r="R148" s="66"/>
      <c r="S148" s="66"/>
    </row>
    <row r="149" spans="3:19" ht="12.75" x14ac:dyDescent="0.2">
      <c r="E149" s="70"/>
      <c r="F149" s="212"/>
      <c r="G149" s="212"/>
      <c r="H149" s="69"/>
      <c r="I149" s="212"/>
      <c r="J149" s="212"/>
      <c r="K149" s="212"/>
      <c r="L149" s="69"/>
      <c r="M149" s="212"/>
      <c r="N149" s="212"/>
      <c r="O149" s="23"/>
      <c r="P149" s="65"/>
      <c r="Q149" s="65"/>
      <c r="R149" s="66"/>
      <c r="S149" s="66"/>
    </row>
    <row r="150" spans="3:19" ht="12.75" x14ac:dyDescent="0.2">
      <c r="E150" s="70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65"/>
      <c r="Q150" s="65"/>
      <c r="R150" s="66"/>
      <c r="S150" s="66"/>
    </row>
    <row r="151" spans="3:19" ht="12.75" x14ac:dyDescent="0.2">
      <c r="E151" s="70"/>
      <c r="F151" s="206"/>
      <c r="G151" s="206"/>
      <c r="H151" s="206"/>
      <c r="I151" s="23"/>
      <c r="J151" s="70"/>
      <c r="K151" s="122"/>
      <c r="L151" s="23"/>
      <c r="M151" s="23"/>
      <c r="N151" s="23"/>
      <c r="O151" s="23"/>
      <c r="P151" s="65"/>
      <c r="Q151" s="65"/>
      <c r="R151" s="66"/>
      <c r="S151" s="66"/>
    </row>
    <row r="152" spans="3:19" ht="12.75" x14ac:dyDescent="0.2">
      <c r="E152" s="23"/>
      <c r="F152" s="213"/>
      <c r="G152" s="213"/>
      <c r="H152" s="213"/>
      <c r="I152" s="23"/>
      <c r="J152" s="71"/>
      <c r="K152" s="71"/>
      <c r="L152" s="23"/>
      <c r="M152" s="23"/>
      <c r="N152" s="23"/>
      <c r="O152" s="23"/>
      <c r="P152" s="65"/>
      <c r="Q152" s="65"/>
      <c r="R152" s="66"/>
      <c r="S152" s="66"/>
    </row>
    <row r="153" spans="3:19" x14ac:dyDescent="0.25"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6"/>
      <c r="S153" s="66"/>
    </row>
    <row r="154" spans="3:19" x14ac:dyDescent="0.25"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6"/>
      <c r="S154" s="66"/>
    </row>
    <row r="155" spans="3:19" x14ac:dyDescent="0.25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6"/>
      <c r="S155" s="66"/>
    </row>
    <row r="156" spans="3:19" x14ac:dyDescent="0.25"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6"/>
      <c r="S156" s="66"/>
    </row>
    <row r="157" spans="3:19" x14ac:dyDescent="0.25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 x14ac:dyDescent="0.25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 x14ac:dyDescent="0.25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 x14ac:dyDescent="0.25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 x14ac:dyDescent="0.25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 x14ac:dyDescent="0.25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 x14ac:dyDescent="0.25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 x14ac:dyDescent="0.25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 x14ac:dyDescent="0.25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 x14ac:dyDescent="0.25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 x14ac:dyDescent="0.25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 x14ac:dyDescent="0.25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 x14ac:dyDescent="0.25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 x14ac:dyDescent="0.25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 x14ac:dyDescent="0.25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 x14ac:dyDescent="0.25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 x14ac:dyDescent="0.25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 x14ac:dyDescent="0.25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 x14ac:dyDescent="0.25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 x14ac:dyDescent="0.25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 x14ac:dyDescent="0.25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 x14ac:dyDescent="0.25"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</row>
    <row r="179" spans="5:19" x14ac:dyDescent="0.25"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</row>
    <row r="180" spans="5:19" x14ac:dyDescent="0.25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5:19" x14ac:dyDescent="0.25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25" workbookViewId="0">
      <selection activeCell="C25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/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/>
    </row>
    <row r="11" spans="1:77" ht="15" customHeight="1" x14ac:dyDescent="0.25">
      <c r="D11" s="196"/>
      <c r="E11" s="198"/>
      <c r="F11" s="198"/>
      <c r="G11" s="198"/>
      <c r="H11" s="198"/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5"/>
      <c r="I12" s="125"/>
      <c r="J12" s="125"/>
      <c r="K12" s="84"/>
      <c r="L12" s="83"/>
    </row>
    <row r="13" spans="1:77" ht="12" customHeight="1" x14ac:dyDescent="0.25">
      <c r="D13" s="85"/>
      <c r="E13" s="85"/>
      <c r="F13" s="85"/>
      <c r="G13" s="85"/>
      <c r="H13" s="85"/>
      <c r="I13" s="85"/>
      <c r="J13" s="85"/>
      <c r="K13" s="85"/>
    </row>
    <row r="14" spans="1:77" s="86" customFormat="1" ht="15" customHeight="1" x14ac:dyDescent="0.25">
      <c r="C14" s="87"/>
      <c r="D14" s="201"/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/>
      <c r="E15" s="20"/>
      <c r="F15" s="21"/>
      <c r="G15" s="90"/>
      <c r="H15" s="90"/>
      <c r="I15" s="90"/>
      <c r="J15" s="90"/>
      <c r="K15" s="90"/>
      <c r="L15" s="88"/>
      <c r="M15" s="91"/>
      <c r="P15" s="24"/>
    </row>
    <row r="16" spans="1:77" s="86" customFormat="1" ht="15" customHeight="1" x14ac:dyDescent="0.2">
      <c r="C16" s="87"/>
      <c r="D16" s="89"/>
      <c r="E16" s="25"/>
      <c r="F16" s="21"/>
      <c r="G16" s="90"/>
      <c r="H16" s="26"/>
      <c r="I16" s="26"/>
      <c r="J16" s="26"/>
      <c r="K16" s="26"/>
      <c r="L16" s="88"/>
      <c r="M16" s="91"/>
      <c r="P16" s="24"/>
    </row>
    <row r="17" spans="3:16" s="86" customFormat="1" ht="15" customHeight="1" x14ac:dyDescent="0.2">
      <c r="C17" s="87"/>
      <c r="D17" s="89"/>
      <c r="E17" s="25"/>
      <c r="F17" s="21"/>
      <c r="G17" s="90"/>
      <c r="H17" s="90"/>
      <c r="I17" s="90"/>
      <c r="J17" s="90"/>
      <c r="K17" s="90"/>
      <c r="L17" s="88"/>
      <c r="M17" s="91"/>
      <c r="P17" s="24"/>
    </row>
    <row r="18" spans="3:16" s="86" customFormat="1" ht="12.75" hidden="1" x14ac:dyDescent="0.2">
      <c r="C18" s="87"/>
      <c r="D18" s="92"/>
      <c r="E18" s="93"/>
      <c r="F18" s="94"/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/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/>
      <c r="E20" s="25"/>
      <c r="F20" s="21"/>
      <c r="G20" s="90"/>
      <c r="H20" s="90"/>
      <c r="I20" s="90"/>
      <c r="J20" s="90"/>
      <c r="K20" s="90"/>
      <c r="L20" s="88"/>
      <c r="M20" s="91"/>
      <c r="P20" s="100"/>
    </row>
    <row r="21" spans="3:16" s="86" customFormat="1" ht="12.75" hidden="1" x14ac:dyDescent="0.2">
      <c r="C21" s="87"/>
      <c r="D21" s="92"/>
      <c r="E21" s="93"/>
      <c r="F21" s="94"/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/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/>
      <c r="E23" s="25"/>
      <c r="F23" s="21"/>
      <c r="G23" s="90"/>
      <c r="H23" s="90"/>
      <c r="I23" s="90"/>
      <c r="J23" s="90"/>
      <c r="K23" s="90"/>
      <c r="L23" s="88"/>
      <c r="M23" s="91"/>
      <c r="P23" s="24"/>
    </row>
    <row r="24" spans="3:16" s="86" customFormat="1" ht="12.75" hidden="1" x14ac:dyDescent="0.2">
      <c r="C24" s="87"/>
      <c r="D24" s="92"/>
      <c r="E24" s="93"/>
      <c r="F24" s="94"/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/>
      <c r="D25" s="102"/>
      <c r="E25" s="103"/>
      <c r="F25" s="39"/>
      <c r="G25" s="104"/>
      <c r="H25" s="41"/>
      <c r="I25" s="41"/>
      <c r="J25" s="41"/>
      <c r="K25" s="42"/>
      <c r="L25" s="88"/>
      <c r="M25" s="105"/>
      <c r="N25" s="106"/>
      <c r="O25" s="106"/>
    </row>
    <row r="26" spans="3:16" s="86" customFormat="1" ht="15" customHeight="1" x14ac:dyDescent="0.2">
      <c r="C26" s="87"/>
      <c r="D26" s="96"/>
      <c r="E26" s="97"/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/>
      <c r="E27" s="20"/>
      <c r="F27" s="21"/>
      <c r="G27" s="90"/>
      <c r="H27" s="90"/>
      <c r="I27" s="90"/>
      <c r="J27" s="90"/>
      <c r="K27" s="90"/>
      <c r="L27" s="88"/>
      <c r="M27" s="91"/>
      <c r="P27" s="24"/>
    </row>
    <row r="28" spans="3:16" s="86" customFormat="1" ht="15" customHeight="1" x14ac:dyDescent="0.2">
      <c r="C28" s="87"/>
      <c r="D28" s="89"/>
      <c r="E28" s="25"/>
      <c r="F28" s="21"/>
      <c r="G28" s="90"/>
      <c r="H28" s="107"/>
      <c r="I28" s="26"/>
      <c r="J28" s="26"/>
      <c r="K28" s="26"/>
      <c r="L28" s="88"/>
      <c r="M28" s="91"/>
      <c r="P28" s="24"/>
    </row>
    <row r="29" spans="3:16" s="86" customFormat="1" ht="15" customHeight="1" x14ac:dyDescent="0.2">
      <c r="C29" s="87"/>
      <c r="D29" s="89"/>
      <c r="E29" s="25"/>
      <c r="F29" s="21"/>
      <c r="G29" s="90"/>
      <c r="H29" s="26"/>
      <c r="I29" s="107"/>
      <c r="J29" s="26"/>
      <c r="K29" s="26"/>
      <c r="L29" s="88"/>
      <c r="M29" s="91"/>
      <c r="P29" s="24"/>
    </row>
    <row r="30" spans="3:16" s="86" customFormat="1" ht="15" customHeight="1" x14ac:dyDescent="0.2">
      <c r="C30" s="87"/>
      <c r="D30" s="89"/>
      <c r="E30" s="25"/>
      <c r="F30" s="21"/>
      <c r="G30" s="90"/>
      <c r="H30" s="26"/>
      <c r="I30" s="26"/>
      <c r="J30" s="107"/>
      <c r="K30" s="26"/>
      <c r="L30" s="88"/>
      <c r="M30" s="91"/>
      <c r="P30" s="24"/>
    </row>
    <row r="31" spans="3:16" s="86" customFormat="1" ht="15" customHeight="1" x14ac:dyDescent="0.2">
      <c r="C31" s="87"/>
      <c r="D31" s="89"/>
      <c r="E31" s="25"/>
      <c r="F31" s="21"/>
      <c r="G31" s="90"/>
      <c r="H31" s="26"/>
      <c r="I31" s="26"/>
      <c r="J31" s="26"/>
      <c r="K31" s="107"/>
      <c r="L31" s="88"/>
      <c r="M31" s="91"/>
      <c r="P31" s="24"/>
    </row>
    <row r="32" spans="3:16" s="86" customFormat="1" ht="32.25" customHeight="1" x14ac:dyDescent="0.2">
      <c r="C32" s="87"/>
      <c r="D32" s="89"/>
      <c r="E32" s="46"/>
      <c r="F32" s="21"/>
      <c r="G32" s="90"/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/>
      <c r="E33" s="20"/>
      <c r="F33" s="21"/>
      <c r="G33" s="90"/>
      <c r="H33" s="90"/>
      <c r="I33" s="90"/>
      <c r="J33" s="90"/>
      <c r="K33" s="90"/>
      <c r="L33" s="88"/>
      <c r="M33" s="91"/>
      <c r="P33" s="24"/>
    </row>
    <row r="34" spans="3:16" s="86" customFormat="1" ht="12.75" x14ac:dyDescent="0.2">
      <c r="C34" s="87"/>
      <c r="D34" s="89"/>
      <c r="E34" s="25"/>
      <c r="F34" s="21"/>
      <c r="G34" s="90"/>
      <c r="H34" s="126"/>
      <c r="I34" s="126"/>
      <c r="J34" s="126"/>
      <c r="K34" s="126"/>
      <c r="L34" s="88"/>
      <c r="M34" s="91"/>
      <c r="P34" s="24"/>
    </row>
    <row r="35" spans="3:16" s="86" customFormat="1" ht="32.25" customHeight="1" x14ac:dyDescent="0.2">
      <c r="C35" s="87"/>
      <c r="D35" s="89"/>
      <c r="E35" s="48"/>
      <c r="F35" s="21"/>
      <c r="G35" s="90"/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/>
      <c r="E36" s="25"/>
      <c r="F36" s="21"/>
      <c r="G36" s="90"/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/>
      <c r="E37" s="48"/>
      <c r="F37" s="21"/>
      <c r="G37" s="90"/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/>
      <c r="E38" s="49"/>
      <c r="F38" s="21"/>
      <c r="G38" s="90"/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/>
      <c r="E39" s="25"/>
      <c r="F39" s="21"/>
      <c r="G39" s="90"/>
      <c r="H39" s="90"/>
      <c r="I39" s="90"/>
      <c r="J39" s="90"/>
      <c r="K39" s="90"/>
      <c r="L39" s="88"/>
      <c r="M39" s="91"/>
      <c r="P39" s="24"/>
    </row>
    <row r="40" spans="3:16" s="86" customFormat="1" ht="12.75" hidden="1" x14ac:dyDescent="0.2">
      <c r="C40" s="87"/>
      <c r="D40" s="92"/>
      <c r="E40" s="93"/>
      <c r="F40" s="94"/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/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/>
      <c r="E42" s="25"/>
      <c r="F42" s="21"/>
      <c r="G42" s="90"/>
      <c r="H42" s="26"/>
      <c r="I42" s="26"/>
      <c r="J42" s="26"/>
      <c r="K42" s="26"/>
      <c r="L42" s="88"/>
      <c r="M42" s="91"/>
      <c r="P42" s="24"/>
    </row>
    <row r="43" spans="3:16" s="86" customFormat="1" ht="15" customHeight="1" x14ac:dyDescent="0.2">
      <c r="C43" s="87"/>
      <c r="D43" s="89"/>
      <c r="E43" s="20"/>
      <c r="F43" s="21"/>
      <c r="G43" s="90"/>
      <c r="H43" s="26"/>
      <c r="I43" s="26"/>
      <c r="J43" s="26"/>
      <c r="K43" s="26"/>
      <c r="L43" s="88"/>
      <c r="M43" s="91"/>
      <c r="P43" s="24"/>
    </row>
    <row r="44" spans="3:16" s="86" customFormat="1" ht="15" customHeight="1" x14ac:dyDescent="0.2">
      <c r="C44" s="87"/>
      <c r="D44" s="89"/>
      <c r="E44" s="20"/>
      <c r="F44" s="21"/>
      <c r="G44" s="90"/>
      <c r="H44" s="26"/>
      <c r="I44" s="26"/>
      <c r="J44" s="26"/>
      <c r="K44" s="26"/>
      <c r="L44" s="88"/>
      <c r="M44" s="91"/>
      <c r="P44" s="24"/>
    </row>
    <row r="45" spans="3:16" s="86" customFormat="1" ht="15" customHeight="1" x14ac:dyDescent="0.2">
      <c r="C45" s="87"/>
      <c r="D45" s="89"/>
      <c r="E45" s="20"/>
      <c r="F45" s="21"/>
      <c r="G45" s="90"/>
      <c r="H45" s="26"/>
      <c r="I45" s="26"/>
      <c r="J45" s="26"/>
      <c r="K45" s="26"/>
      <c r="L45" s="88"/>
      <c r="M45" s="91"/>
      <c r="P45" s="24"/>
    </row>
    <row r="46" spans="3:16" s="86" customFormat="1" ht="15" customHeight="1" x14ac:dyDescent="0.2">
      <c r="C46" s="87"/>
      <c r="D46" s="89"/>
      <c r="E46" s="20"/>
      <c r="F46" s="21"/>
      <c r="G46" s="90"/>
      <c r="H46" s="26"/>
      <c r="I46" s="26"/>
      <c r="J46" s="26"/>
      <c r="K46" s="26"/>
      <c r="L46" s="88"/>
      <c r="M46" s="91"/>
      <c r="P46" s="24"/>
    </row>
    <row r="47" spans="3:16" s="86" customFormat="1" ht="33" customHeight="1" x14ac:dyDescent="0.2">
      <c r="C47" s="87"/>
      <c r="D47" s="89"/>
      <c r="E47" s="25"/>
      <c r="F47" s="21"/>
      <c r="G47" s="90"/>
      <c r="H47" s="26"/>
      <c r="I47" s="26"/>
      <c r="J47" s="26"/>
      <c r="K47" s="26"/>
      <c r="L47" s="88"/>
      <c r="M47" s="91"/>
      <c r="P47" s="24"/>
    </row>
    <row r="48" spans="3:16" s="86" customFormat="1" ht="26.25" customHeight="1" x14ac:dyDescent="0.2">
      <c r="C48" s="87"/>
      <c r="D48" s="89"/>
      <c r="E48" s="20"/>
      <c r="F48" s="21"/>
      <c r="G48" s="90"/>
      <c r="H48" s="26"/>
      <c r="I48" s="26"/>
      <c r="J48" s="26"/>
      <c r="K48" s="26"/>
      <c r="L48" s="88"/>
      <c r="M48" s="91"/>
      <c r="P48" s="100"/>
    </row>
    <row r="49" spans="3:16" s="86" customFormat="1" ht="12.75" x14ac:dyDescent="0.2">
      <c r="C49" s="87"/>
      <c r="D49" s="89"/>
      <c r="E49" s="46"/>
      <c r="F49" s="21"/>
      <c r="G49" s="90"/>
      <c r="H49" s="90"/>
      <c r="I49" s="90"/>
      <c r="J49" s="90"/>
      <c r="K49" s="90"/>
      <c r="L49" s="88"/>
      <c r="M49" s="91"/>
      <c r="P49" s="100"/>
    </row>
    <row r="50" spans="3:16" s="86" customFormat="1" ht="15" customHeight="1" x14ac:dyDescent="0.2">
      <c r="C50" s="87"/>
      <c r="D50" s="89"/>
      <c r="E50" s="20"/>
      <c r="F50" s="21"/>
      <c r="G50" s="90"/>
      <c r="H50" s="90"/>
      <c r="I50" s="90"/>
      <c r="J50" s="90"/>
      <c r="K50" s="90"/>
      <c r="L50" s="88"/>
      <c r="M50" s="91"/>
      <c r="P50" s="24"/>
    </row>
    <row r="51" spans="3:16" s="86" customFormat="1" ht="15" customHeight="1" x14ac:dyDescent="0.2">
      <c r="C51" s="87"/>
      <c r="D51" s="201"/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/>
      <c r="E52" s="20"/>
      <c r="F52" s="21"/>
      <c r="G52" s="90"/>
      <c r="H52" s="90"/>
      <c r="I52" s="90"/>
      <c r="J52" s="90"/>
      <c r="K52" s="90"/>
      <c r="L52" s="88"/>
      <c r="M52" s="91"/>
      <c r="P52" s="24"/>
    </row>
    <row r="53" spans="3:16" s="86" customFormat="1" ht="15" customHeight="1" x14ac:dyDescent="0.2">
      <c r="C53" s="87"/>
      <c r="D53" s="89"/>
      <c r="E53" s="25"/>
      <c r="F53" s="21"/>
      <c r="G53" s="90"/>
      <c r="H53" s="26"/>
      <c r="I53" s="26"/>
      <c r="J53" s="26"/>
      <c r="K53" s="26"/>
      <c r="L53" s="88"/>
      <c r="M53" s="91"/>
      <c r="P53" s="24"/>
    </row>
    <row r="54" spans="3:16" s="86" customFormat="1" ht="15" customHeight="1" x14ac:dyDescent="0.2">
      <c r="C54" s="87"/>
      <c r="D54" s="89"/>
      <c r="E54" s="25"/>
      <c r="F54" s="21"/>
      <c r="G54" s="90"/>
      <c r="H54" s="90"/>
      <c r="I54" s="90"/>
      <c r="J54" s="90"/>
      <c r="K54" s="90"/>
      <c r="L54" s="88"/>
      <c r="M54" s="91"/>
      <c r="P54" s="24"/>
    </row>
    <row r="55" spans="3:16" s="86" customFormat="1" ht="12.75" hidden="1" x14ac:dyDescent="0.2">
      <c r="C55" s="87"/>
      <c r="D55" s="92"/>
      <c r="E55" s="93"/>
      <c r="F55" s="94"/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/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/>
      <c r="E57" s="25"/>
      <c r="F57" s="21"/>
      <c r="G57" s="90"/>
      <c r="H57" s="90"/>
      <c r="I57" s="90"/>
      <c r="J57" s="90"/>
      <c r="K57" s="90"/>
      <c r="L57" s="88"/>
      <c r="M57" s="91"/>
      <c r="P57" s="24"/>
    </row>
    <row r="58" spans="3:16" s="86" customFormat="1" ht="12.75" hidden="1" customHeight="1" x14ac:dyDescent="0.2">
      <c r="C58" s="87"/>
      <c r="D58" s="92"/>
      <c r="E58" s="93"/>
      <c r="F58" s="94"/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/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/>
      <c r="E60" s="25"/>
      <c r="F60" s="21"/>
      <c r="G60" s="90"/>
      <c r="H60" s="90"/>
      <c r="I60" s="90"/>
      <c r="J60" s="90"/>
      <c r="K60" s="90"/>
      <c r="L60" s="88"/>
      <c r="M60" s="91"/>
      <c r="P60" s="24"/>
    </row>
    <row r="61" spans="3:16" s="86" customFormat="1" ht="12.75" hidden="1" customHeight="1" x14ac:dyDescent="0.2">
      <c r="C61" s="87"/>
      <c r="D61" s="92"/>
      <c r="E61" s="93"/>
      <c r="F61" s="94"/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/>
      <c r="D62" s="102"/>
      <c r="E62" s="103"/>
      <c r="F62" s="39"/>
      <c r="G62" s="104"/>
      <c r="H62" s="41"/>
      <c r="I62" s="41"/>
      <c r="J62" s="41"/>
      <c r="K62" s="41"/>
      <c r="L62" s="88"/>
      <c r="M62" s="105"/>
      <c r="N62" s="106"/>
      <c r="O62" s="106"/>
    </row>
    <row r="63" spans="3:16" s="86" customFormat="1" ht="15" customHeight="1" x14ac:dyDescent="0.2">
      <c r="C63" s="87"/>
      <c r="D63" s="96"/>
      <c r="E63" s="97"/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/>
      <c r="E64" s="20"/>
      <c r="F64" s="21"/>
      <c r="G64" s="90"/>
      <c r="H64" s="90"/>
      <c r="I64" s="90"/>
      <c r="J64" s="90"/>
      <c r="K64" s="90"/>
      <c r="L64" s="88"/>
      <c r="M64" s="91"/>
      <c r="P64" s="24"/>
    </row>
    <row r="65" spans="3:16" s="86" customFormat="1" ht="15" customHeight="1" x14ac:dyDescent="0.2">
      <c r="C65" s="87"/>
      <c r="D65" s="89"/>
      <c r="E65" s="25"/>
      <c r="F65" s="21"/>
      <c r="G65" s="90"/>
      <c r="H65" s="107"/>
      <c r="I65" s="41"/>
      <c r="J65" s="41"/>
      <c r="K65" s="41"/>
      <c r="L65" s="88"/>
      <c r="M65" s="91"/>
      <c r="P65" s="24"/>
    </row>
    <row r="66" spans="3:16" s="86" customFormat="1" ht="15" customHeight="1" x14ac:dyDescent="0.2">
      <c r="C66" s="87"/>
      <c r="D66" s="89"/>
      <c r="E66" s="25"/>
      <c r="F66" s="21"/>
      <c r="G66" s="90"/>
      <c r="H66" s="41"/>
      <c r="I66" s="109"/>
      <c r="J66" s="41"/>
      <c r="K66" s="41"/>
      <c r="L66" s="88"/>
      <c r="M66" s="91"/>
      <c r="P66" s="24"/>
    </row>
    <row r="67" spans="3:16" s="86" customFormat="1" ht="15" customHeight="1" x14ac:dyDescent="0.2">
      <c r="C67" s="87"/>
      <c r="D67" s="89"/>
      <c r="E67" s="25"/>
      <c r="F67" s="21"/>
      <c r="G67" s="90"/>
      <c r="H67" s="41"/>
      <c r="I67" s="41"/>
      <c r="J67" s="107"/>
      <c r="K67" s="41"/>
      <c r="L67" s="88"/>
      <c r="M67" s="91"/>
      <c r="P67" s="24"/>
    </row>
    <row r="68" spans="3:16" s="86" customFormat="1" ht="15" customHeight="1" x14ac:dyDescent="0.2">
      <c r="C68" s="87"/>
      <c r="D68" s="89"/>
      <c r="E68" s="25"/>
      <c r="F68" s="21"/>
      <c r="G68" s="90"/>
      <c r="H68" s="41"/>
      <c r="I68" s="41"/>
      <c r="J68" s="41"/>
      <c r="K68" s="107"/>
      <c r="L68" s="88"/>
      <c r="M68" s="91"/>
      <c r="P68" s="24"/>
    </row>
    <row r="69" spans="3:16" s="86" customFormat="1" ht="25.5" customHeight="1" x14ac:dyDescent="0.2">
      <c r="C69" s="87"/>
      <c r="D69" s="89"/>
      <c r="E69" s="46"/>
      <c r="F69" s="21"/>
      <c r="G69" s="90"/>
      <c r="H69" s="41"/>
      <c r="I69" s="41"/>
      <c r="J69" s="41"/>
      <c r="K69" s="41"/>
      <c r="L69" s="88"/>
      <c r="M69" s="91"/>
      <c r="P69" s="24"/>
    </row>
    <row r="70" spans="3:16" s="86" customFormat="1" ht="15" customHeight="1" x14ac:dyDescent="0.2">
      <c r="C70" s="87"/>
      <c r="D70" s="89"/>
      <c r="E70" s="20"/>
      <c r="F70" s="21"/>
      <c r="G70" s="90"/>
      <c r="H70" s="90"/>
      <c r="I70" s="90"/>
      <c r="J70" s="90"/>
      <c r="K70" s="90"/>
      <c r="L70" s="88"/>
      <c r="M70" s="91"/>
      <c r="P70" s="24"/>
    </row>
    <row r="71" spans="3:16" s="86" customFormat="1" ht="12.75" x14ac:dyDescent="0.2">
      <c r="C71" s="87"/>
      <c r="D71" s="89"/>
      <c r="E71" s="25"/>
      <c r="F71" s="21"/>
      <c r="G71" s="90"/>
      <c r="H71" s="41"/>
      <c r="I71" s="41"/>
      <c r="J71" s="41"/>
      <c r="K71" s="41"/>
      <c r="L71" s="88"/>
      <c r="M71" s="91"/>
      <c r="P71" s="24"/>
    </row>
    <row r="72" spans="3:16" s="86" customFormat="1" ht="29.25" customHeight="1" x14ac:dyDescent="0.2">
      <c r="C72" s="87"/>
      <c r="D72" s="89"/>
      <c r="E72" s="48"/>
      <c r="F72" s="21"/>
      <c r="G72" s="90"/>
      <c r="H72" s="41"/>
      <c r="I72" s="41"/>
      <c r="J72" s="41"/>
      <c r="K72" s="41"/>
      <c r="L72" s="88"/>
      <c r="M72" s="91"/>
      <c r="P72" s="24"/>
    </row>
    <row r="73" spans="3:16" s="86" customFormat="1" ht="15" customHeight="1" x14ac:dyDescent="0.2">
      <c r="C73" s="87"/>
      <c r="D73" s="89"/>
      <c r="E73" s="25"/>
      <c r="F73" s="21"/>
      <c r="G73" s="90"/>
      <c r="H73" s="41"/>
      <c r="I73" s="41"/>
      <c r="J73" s="41"/>
      <c r="K73" s="41"/>
      <c r="L73" s="88"/>
      <c r="M73" s="91"/>
      <c r="P73" s="24"/>
    </row>
    <row r="74" spans="3:16" s="86" customFormat="1" ht="15" customHeight="1" x14ac:dyDescent="0.2">
      <c r="C74" s="87"/>
      <c r="D74" s="89"/>
      <c r="E74" s="48"/>
      <c r="F74" s="21"/>
      <c r="G74" s="90"/>
      <c r="H74" s="41"/>
      <c r="I74" s="41"/>
      <c r="J74" s="41"/>
      <c r="K74" s="41"/>
      <c r="L74" s="88"/>
      <c r="M74" s="91"/>
      <c r="P74" s="24"/>
    </row>
    <row r="75" spans="3:16" s="86" customFormat="1" ht="23.25" customHeight="1" x14ac:dyDescent="0.2">
      <c r="C75" s="87"/>
      <c r="D75" s="89"/>
      <c r="E75" s="49"/>
      <c r="F75" s="21"/>
      <c r="G75" s="90"/>
      <c r="H75" s="41"/>
      <c r="I75" s="41"/>
      <c r="J75" s="41"/>
      <c r="K75" s="41"/>
      <c r="L75" s="88"/>
      <c r="M75" s="91"/>
      <c r="P75" s="24"/>
    </row>
    <row r="76" spans="3:16" s="86" customFormat="1" ht="15" customHeight="1" x14ac:dyDescent="0.2">
      <c r="C76" s="87"/>
      <c r="D76" s="89"/>
      <c r="E76" s="25"/>
      <c r="F76" s="21"/>
      <c r="G76" s="90"/>
      <c r="H76" s="90"/>
      <c r="I76" s="90"/>
      <c r="J76" s="90"/>
      <c r="K76" s="90"/>
      <c r="L76" s="88"/>
      <c r="M76" s="91"/>
      <c r="P76" s="24"/>
    </row>
    <row r="77" spans="3:16" s="86" customFormat="1" ht="12.75" hidden="1" customHeight="1" x14ac:dyDescent="0.2">
      <c r="C77" s="87"/>
      <c r="D77" s="92"/>
      <c r="E77" s="93"/>
      <c r="F77" s="94"/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/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/>
      <c r="E79" s="25"/>
      <c r="F79" s="21"/>
      <c r="G79" s="90"/>
      <c r="H79" s="41"/>
      <c r="I79" s="41"/>
      <c r="J79" s="41"/>
      <c r="K79" s="41"/>
      <c r="L79" s="88"/>
      <c r="M79" s="91"/>
      <c r="P79" s="24"/>
    </row>
    <row r="80" spans="3:16" s="86" customFormat="1" ht="15" customHeight="1" x14ac:dyDescent="0.2">
      <c r="C80" s="87"/>
      <c r="D80" s="89"/>
      <c r="E80" s="20"/>
      <c r="F80" s="21"/>
      <c r="G80" s="90"/>
      <c r="H80" s="41"/>
      <c r="I80" s="41"/>
      <c r="J80" s="41"/>
      <c r="K80" s="41"/>
      <c r="L80" s="88"/>
      <c r="M80" s="91"/>
      <c r="P80" s="24"/>
    </row>
    <row r="81" spans="3:16" s="86" customFormat="1" ht="15" customHeight="1" x14ac:dyDescent="0.2">
      <c r="C81" s="87"/>
      <c r="D81" s="89"/>
      <c r="E81" s="20"/>
      <c r="F81" s="21"/>
      <c r="G81" s="90"/>
      <c r="H81" s="41"/>
      <c r="I81" s="41"/>
      <c r="J81" s="41"/>
      <c r="K81" s="41"/>
      <c r="L81" s="88"/>
      <c r="M81" s="91"/>
      <c r="P81" s="24"/>
    </row>
    <row r="82" spans="3:16" s="86" customFormat="1" ht="15" customHeight="1" x14ac:dyDescent="0.2">
      <c r="C82" s="87"/>
      <c r="D82" s="89"/>
      <c r="E82" s="20"/>
      <c r="F82" s="21"/>
      <c r="G82" s="90"/>
      <c r="H82" s="41"/>
      <c r="I82" s="41"/>
      <c r="J82" s="41"/>
      <c r="K82" s="41"/>
      <c r="L82" s="88"/>
      <c r="M82" s="91"/>
      <c r="P82" s="24"/>
    </row>
    <row r="83" spans="3:16" s="86" customFormat="1" ht="15" customHeight="1" x14ac:dyDescent="0.2">
      <c r="C83" s="87"/>
      <c r="D83" s="89"/>
      <c r="E83" s="20"/>
      <c r="F83" s="21"/>
      <c r="G83" s="90"/>
      <c r="H83" s="41"/>
      <c r="I83" s="41"/>
      <c r="J83" s="41"/>
      <c r="K83" s="41"/>
      <c r="L83" s="88"/>
      <c r="M83" s="91"/>
      <c r="P83" s="24"/>
    </row>
    <row r="84" spans="3:16" s="86" customFormat="1" ht="15" customHeight="1" x14ac:dyDescent="0.2">
      <c r="C84" s="87"/>
      <c r="D84" s="89"/>
      <c r="E84" s="25"/>
      <c r="F84" s="21"/>
      <c r="G84" s="90"/>
      <c r="H84" s="41"/>
      <c r="I84" s="41"/>
      <c r="J84" s="41"/>
      <c r="K84" s="41"/>
      <c r="L84" s="88"/>
      <c r="M84" s="91"/>
      <c r="P84" s="24"/>
    </row>
    <row r="85" spans="3:16" s="86" customFormat="1" ht="15" customHeight="1" x14ac:dyDescent="0.2">
      <c r="C85" s="87"/>
      <c r="D85" s="89"/>
      <c r="E85" s="20"/>
      <c r="F85" s="21"/>
      <c r="G85" s="90"/>
      <c r="H85" s="41"/>
      <c r="I85" s="41"/>
      <c r="J85" s="41"/>
      <c r="K85" s="41"/>
      <c r="L85" s="88"/>
      <c r="M85" s="91"/>
      <c r="P85" s="24"/>
    </row>
    <row r="86" spans="3:16" s="86" customFormat="1" ht="12.75" x14ac:dyDescent="0.2">
      <c r="C86" s="87"/>
      <c r="D86" s="89"/>
      <c r="E86" s="46"/>
      <c r="F86" s="21"/>
      <c r="G86" s="90"/>
      <c r="H86" s="90"/>
      <c r="I86" s="90"/>
      <c r="J86" s="90"/>
      <c r="K86" s="90"/>
      <c r="L86" s="88"/>
      <c r="M86" s="91"/>
      <c r="P86" s="24"/>
    </row>
    <row r="87" spans="3:16" s="86" customFormat="1" ht="15" customHeight="1" x14ac:dyDescent="0.2">
      <c r="C87" s="87"/>
      <c r="D87" s="89"/>
      <c r="E87" s="20"/>
      <c r="F87" s="21"/>
      <c r="G87" s="90"/>
      <c r="H87" s="90"/>
      <c r="I87" s="90"/>
      <c r="J87" s="90"/>
      <c r="K87" s="90"/>
      <c r="L87" s="88"/>
      <c r="M87" s="91"/>
      <c r="P87" s="24"/>
    </row>
    <row r="88" spans="3:16" s="86" customFormat="1" ht="15" customHeight="1" x14ac:dyDescent="0.2">
      <c r="C88" s="87"/>
      <c r="D88" s="201"/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/>
      <c r="E89" s="20"/>
      <c r="F89" s="21"/>
      <c r="G89" s="90"/>
      <c r="H89" s="26"/>
      <c r="I89" s="26"/>
      <c r="J89" s="26"/>
      <c r="K89" s="26"/>
      <c r="L89" s="88"/>
      <c r="M89" s="91"/>
      <c r="P89" s="24"/>
    </row>
    <row r="90" spans="3:16" s="86" customFormat="1" ht="15" customHeight="1" x14ac:dyDescent="0.2">
      <c r="C90" s="87"/>
      <c r="D90" s="89"/>
      <c r="E90" s="20"/>
      <c r="F90" s="21"/>
      <c r="G90" s="90"/>
      <c r="H90" s="26"/>
      <c r="I90" s="26"/>
      <c r="J90" s="26"/>
      <c r="K90" s="26"/>
      <c r="L90" s="88"/>
      <c r="M90" s="91"/>
      <c r="P90" s="24"/>
    </row>
    <row r="91" spans="3:16" s="86" customFormat="1" ht="15" customHeight="1" x14ac:dyDescent="0.2">
      <c r="C91" s="87"/>
      <c r="D91" s="89"/>
      <c r="E91" s="20"/>
      <c r="F91" s="21"/>
      <c r="G91" s="90"/>
      <c r="H91" s="26"/>
      <c r="I91" s="26"/>
      <c r="J91" s="26"/>
      <c r="K91" s="26"/>
      <c r="L91" s="88"/>
      <c r="M91" s="91"/>
      <c r="P91" s="24"/>
    </row>
    <row r="92" spans="3:16" s="86" customFormat="1" ht="15" customHeight="1" x14ac:dyDescent="0.2">
      <c r="C92" s="87"/>
      <c r="D92" s="201"/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/>
      <c r="E93" s="20"/>
      <c r="F93" s="21"/>
      <c r="G93" s="90"/>
      <c r="H93" s="90"/>
      <c r="I93" s="90"/>
      <c r="J93" s="90"/>
      <c r="K93" s="90"/>
      <c r="L93" s="88"/>
      <c r="M93" s="91"/>
      <c r="P93" s="24"/>
    </row>
    <row r="94" spans="3:16" ht="15" customHeight="1" x14ac:dyDescent="0.2">
      <c r="D94" s="110"/>
      <c r="E94" s="25"/>
      <c r="F94" s="21"/>
      <c r="G94" s="90"/>
      <c r="H94" s="54"/>
      <c r="I94" s="54"/>
      <c r="J94" s="54"/>
      <c r="K94" s="54"/>
      <c r="L94" s="83"/>
      <c r="M94" s="91"/>
      <c r="P94" s="24"/>
    </row>
    <row r="95" spans="3:16" ht="15" customHeight="1" x14ac:dyDescent="0.2">
      <c r="D95" s="110"/>
      <c r="E95" s="25"/>
      <c r="F95" s="21"/>
      <c r="G95" s="90"/>
      <c r="H95" s="111"/>
      <c r="I95" s="111"/>
      <c r="J95" s="111"/>
      <c r="K95" s="111"/>
      <c r="L95" s="83"/>
      <c r="M95" s="91"/>
      <c r="P95" s="24"/>
    </row>
    <row r="96" spans="3:16" ht="15" customHeight="1" x14ac:dyDescent="0.2">
      <c r="D96" s="110"/>
      <c r="E96" s="48"/>
      <c r="F96" s="21"/>
      <c r="G96" s="90"/>
      <c r="H96" s="54"/>
      <c r="I96" s="54"/>
      <c r="J96" s="54"/>
      <c r="K96" s="54"/>
      <c r="L96" s="83"/>
      <c r="M96" s="91"/>
      <c r="P96" s="24"/>
    </row>
    <row r="97" spans="4:16" ht="32.25" customHeight="1" x14ac:dyDescent="0.2">
      <c r="D97" s="110"/>
      <c r="E97" s="49"/>
      <c r="F97" s="21"/>
      <c r="G97" s="90"/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/>
      <c r="E98" s="48"/>
      <c r="F98" s="21"/>
      <c r="G98" s="90"/>
      <c r="H98" s="54"/>
      <c r="I98" s="54"/>
      <c r="J98" s="54"/>
      <c r="K98" s="54"/>
      <c r="L98" s="83"/>
      <c r="M98" s="91"/>
      <c r="P98" s="24"/>
    </row>
    <row r="99" spans="4:16" ht="15" customHeight="1" x14ac:dyDescent="0.2">
      <c r="D99" s="110"/>
      <c r="E99" s="20"/>
      <c r="F99" s="21"/>
      <c r="G99" s="90"/>
      <c r="H99" s="111"/>
      <c r="I99" s="111"/>
      <c r="J99" s="111"/>
      <c r="K99" s="111"/>
      <c r="L99" s="83"/>
      <c r="M99" s="91"/>
      <c r="P99" s="24"/>
    </row>
    <row r="100" spans="4:16" ht="15" customHeight="1" x14ac:dyDescent="0.2">
      <c r="D100" s="110"/>
      <c r="E100" s="25"/>
      <c r="F100" s="21"/>
      <c r="G100" s="90"/>
      <c r="H100" s="111"/>
      <c r="I100" s="111"/>
      <c r="J100" s="111"/>
      <c r="K100" s="111"/>
      <c r="L100" s="83"/>
      <c r="M100" s="91"/>
      <c r="P100" s="24"/>
    </row>
    <row r="101" spans="4:16" ht="15" customHeight="1" x14ac:dyDescent="0.2">
      <c r="D101" s="110"/>
      <c r="E101" s="48"/>
      <c r="F101" s="21"/>
      <c r="G101" s="90"/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/>
      <c r="E102" s="48"/>
      <c r="F102" s="21"/>
      <c r="G102" s="90"/>
      <c r="H102" s="111"/>
      <c r="I102" s="111"/>
      <c r="J102" s="111"/>
      <c r="K102" s="111"/>
      <c r="L102" s="83"/>
      <c r="M102" s="91"/>
      <c r="P102" s="24"/>
    </row>
    <row r="103" spans="4:16" ht="12.75" x14ac:dyDescent="0.2">
      <c r="D103" s="110"/>
      <c r="E103" s="49"/>
      <c r="F103" s="21"/>
      <c r="G103" s="90"/>
      <c r="H103" s="112"/>
      <c r="I103" s="112"/>
      <c r="J103" s="112"/>
      <c r="K103" s="112"/>
      <c r="L103" s="83"/>
      <c r="M103" s="91"/>
      <c r="P103" s="24"/>
    </row>
    <row r="104" spans="4:16" ht="15" customHeight="1" x14ac:dyDescent="0.2">
      <c r="D104" s="110"/>
      <c r="E104" s="57"/>
      <c r="F104" s="21"/>
      <c r="G104" s="90"/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/>
      <c r="E105" s="57"/>
      <c r="F105" s="21"/>
      <c r="G105" s="90"/>
      <c r="H105" s="54"/>
      <c r="I105" s="54"/>
      <c r="J105" s="54"/>
      <c r="K105" s="54"/>
      <c r="L105" s="83"/>
      <c r="M105" s="91"/>
      <c r="P105" s="24"/>
    </row>
    <row r="106" spans="4:16" ht="12.75" x14ac:dyDescent="0.2">
      <c r="D106" s="110"/>
      <c r="E106" s="49"/>
      <c r="F106" s="21"/>
      <c r="G106" s="90"/>
      <c r="H106" s="112"/>
      <c r="I106" s="112"/>
      <c r="J106" s="112"/>
      <c r="K106" s="112"/>
      <c r="L106" s="83"/>
      <c r="M106" s="91"/>
      <c r="P106" s="24"/>
    </row>
    <row r="107" spans="4:16" ht="15" customHeight="1" x14ac:dyDescent="0.2">
      <c r="D107" s="110"/>
      <c r="E107" s="57"/>
      <c r="F107" s="21"/>
      <c r="G107" s="90"/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/>
      <c r="E108" s="57"/>
      <c r="F108" s="21"/>
      <c r="G108" s="90"/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/>
      <c r="E109" s="49"/>
      <c r="F109" s="21"/>
      <c r="G109" s="90"/>
      <c r="H109" s="112"/>
      <c r="I109" s="112"/>
      <c r="J109" s="112"/>
      <c r="K109" s="112"/>
      <c r="L109" s="83"/>
      <c r="M109" s="91"/>
      <c r="P109" s="24"/>
    </row>
    <row r="110" spans="4:16" ht="15" customHeight="1" x14ac:dyDescent="0.2">
      <c r="D110" s="110"/>
      <c r="E110" s="57"/>
      <c r="F110" s="21"/>
      <c r="G110" s="90"/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/>
      <c r="E111" s="57"/>
      <c r="F111" s="21"/>
      <c r="G111" s="90"/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/>
      <c r="E112" s="49"/>
      <c r="F112" s="21"/>
      <c r="G112" s="90"/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/>
      <c r="E113" s="49"/>
      <c r="F113" s="21"/>
      <c r="G113" s="90"/>
      <c r="H113" s="54"/>
      <c r="I113" s="54"/>
      <c r="J113" s="54"/>
      <c r="K113" s="54"/>
      <c r="L113" s="83"/>
      <c r="M113" s="91"/>
      <c r="P113" s="24"/>
    </row>
    <row r="114" spans="4:16" ht="12.75" x14ac:dyDescent="0.2">
      <c r="D114" s="110"/>
      <c r="E114" s="49"/>
      <c r="F114" s="21"/>
      <c r="G114" s="90"/>
      <c r="H114" s="54"/>
      <c r="I114" s="54"/>
      <c r="J114" s="54"/>
      <c r="K114" s="54"/>
      <c r="L114" s="83"/>
      <c r="M114" s="91"/>
      <c r="P114" s="24"/>
    </row>
    <row r="115" spans="4:16" ht="12.75" x14ac:dyDescent="0.2">
      <c r="D115" s="110"/>
      <c r="E115" s="49"/>
      <c r="F115" s="21"/>
      <c r="G115" s="90"/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/>
      <c r="E116" s="25"/>
      <c r="F116" s="21"/>
      <c r="G116" s="90"/>
      <c r="H116" s="111"/>
      <c r="I116" s="111"/>
      <c r="J116" s="111"/>
      <c r="K116" s="111"/>
      <c r="L116" s="83"/>
      <c r="M116" s="91"/>
      <c r="P116" s="24"/>
    </row>
    <row r="117" spans="4:16" ht="15" customHeight="1" x14ac:dyDescent="0.2">
      <c r="D117" s="110"/>
      <c r="E117" s="48"/>
      <c r="F117" s="21"/>
      <c r="G117" s="90"/>
      <c r="H117" s="54"/>
      <c r="I117" s="54"/>
      <c r="J117" s="54"/>
      <c r="K117" s="54"/>
      <c r="L117" s="83"/>
      <c r="M117" s="91"/>
      <c r="P117" s="24"/>
    </row>
    <row r="118" spans="4:16" ht="30" customHeight="1" x14ac:dyDescent="0.2">
      <c r="D118" s="110"/>
      <c r="E118" s="49"/>
      <c r="F118" s="21"/>
      <c r="G118" s="90"/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/>
      <c r="E119" s="48"/>
      <c r="F119" s="21"/>
      <c r="G119" s="90"/>
      <c r="H119" s="54"/>
      <c r="I119" s="54"/>
      <c r="J119" s="54"/>
      <c r="K119" s="54"/>
      <c r="L119" s="83"/>
      <c r="M119" s="91"/>
      <c r="P119" s="24"/>
    </row>
    <row r="120" spans="4:16" ht="27.75" customHeight="1" x14ac:dyDescent="0.2">
      <c r="D120" s="110"/>
      <c r="E120" s="46"/>
      <c r="F120" s="21"/>
      <c r="G120" s="90"/>
      <c r="H120" s="111"/>
      <c r="I120" s="111"/>
      <c r="J120" s="111"/>
      <c r="K120" s="111"/>
      <c r="L120" s="83"/>
      <c r="M120" s="91"/>
      <c r="P120" s="24"/>
    </row>
    <row r="121" spans="4:16" ht="15" customHeight="1" x14ac:dyDescent="0.2">
      <c r="D121" s="110"/>
      <c r="E121" s="25"/>
      <c r="F121" s="21"/>
      <c r="G121" s="90"/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/>
      <c r="E122" s="25"/>
      <c r="F122" s="21"/>
      <c r="G122" s="90"/>
      <c r="H122" s="111"/>
      <c r="I122" s="111"/>
      <c r="J122" s="111"/>
      <c r="K122" s="111"/>
      <c r="L122" s="83"/>
      <c r="M122" s="91"/>
      <c r="P122" s="24"/>
    </row>
    <row r="123" spans="4:16" ht="15" customHeight="1" x14ac:dyDescent="0.2">
      <c r="D123" s="110"/>
      <c r="E123" s="48"/>
      <c r="F123" s="21"/>
      <c r="G123" s="90"/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/>
      <c r="E124" s="48"/>
      <c r="F124" s="21"/>
      <c r="G124" s="90"/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/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12.75" x14ac:dyDescent="0.2">
      <c r="D126" s="110"/>
      <c r="E126" s="20"/>
      <c r="F126" s="21"/>
      <c r="G126" s="90"/>
      <c r="H126" s="111"/>
      <c r="I126" s="111"/>
      <c r="J126" s="111"/>
      <c r="K126" s="111"/>
      <c r="L126" s="83"/>
      <c r="M126" s="91"/>
      <c r="P126" s="24"/>
    </row>
    <row r="127" spans="4:16" ht="15" customHeight="1" x14ac:dyDescent="0.2">
      <c r="D127" s="110"/>
      <c r="E127" s="25"/>
      <c r="F127" s="21"/>
      <c r="G127" s="90"/>
      <c r="H127" s="54"/>
      <c r="I127" s="54"/>
      <c r="J127" s="54"/>
      <c r="K127" s="54"/>
      <c r="L127" s="83"/>
      <c r="M127" s="91"/>
      <c r="P127" s="24"/>
    </row>
    <row r="128" spans="4:16" ht="15" customHeight="1" x14ac:dyDescent="0.2">
      <c r="D128" s="110"/>
      <c r="E128" s="25"/>
      <c r="F128" s="21"/>
      <c r="G128" s="90"/>
      <c r="H128" s="111"/>
      <c r="I128" s="111"/>
      <c r="J128" s="111"/>
      <c r="K128" s="111"/>
      <c r="L128" s="83"/>
      <c r="M128" s="91"/>
      <c r="P128" s="24"/>
    </row>
    <row r="129" spans="4:16" ht="15" customHeight="1" x14ac:dyDescent="0.2">
      <c r="D129" s="110"/>
      <c r="E129" s="48"/>
      <c r="F129" s="21"/>
      <c r="G129" s="90"/>
      <c r="H129" s="54"/>
      <c r="I129" s="54"/>
      <c r="J129" s="54"/>
      <c r="K129" s="54"/>
      <c r="L129" s="83"/>
      <c r="M129" s="91"/>
      <c r="P129" s="24"/>
    </row>
    <row r="130" spans="4:16" ht="15" customHeight="1" x14ac:dyDescent="0.2">
      <c r="D130" s="110"/>
      <c r="E130" s="49"/>
      <c r="F130" s="21"/>
      <c r="G130" s="90"/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/>
      <c r="E131" s="48"/>
      <c r="F131" s="21"/>
      <c r="G131" s="90"/>
      <c r="H131" s="54"/>
      <c r="I131" s="54"/>
      <c r="J131" s="54"/>
      <c r="K131" s="54"/>
      <c r="L131" s="83"/>
      <c r="M131" s="91"/>
      <c r="P131" s="24"/>
    </row>
    <row r="132" spans="4:16" ht="15" customHeight="1" x14ac:dyDescent="0.2">
      <c r="D132" s="110"/>
      <c r="E132" s="20"/>
      <c r="F132" s="21"/>
      <c r="G132" s="90"/>
      <c r="H132" s="112"/>
      <c r="I132" s="112"/>
      <c r="J132" s="112"/>
      <c r="K132" s="112"/>
      <c r="L132" s="83"/>
      <c r="M132" s="91"/>
      <c r="P132" s="24"/>
    </row>
    <row r="133" spans="4:16" ht="15" customHeight="1" x14ac:dyDescent="0.2">
      <c r="D133" s="110"/>
      <c r="E133" s="25"/>
      <c r="F133" s="21"/>
      <c r="G133" s="90"/>
      <c r="H133" s="112"/>
      <c r="I133" s="112"/>
      <c r="J133" s="112"/>
      <c r="K133" s="112"/>
      <c r="L133" s="83"/>
      <c r="M133" s="91"/>
      <c r="P133" s="24"/>
    </row>
    <row r="134" spans="4:16" ht="15" customHeight="1" x14ac:dyDescent="0.2">
      <c r="D134" s="110"/>
      <c r="E134" s="48"/>
      <c r="F134" s="21"/>
      <c r="G134" s="90"/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/>
      <c r="E135" s="48"/>
      <c r="F135" s="21"/>
      <c r="G135" s="90"/>
      <c r="H135" s="112"/>
      <c r="I135" s="112"/>
      <c r="J135" s="112"/>
      <c r="K135" s="112"/>
      <c r="L135" s="83"/>
      <c r="M135" s="91"/>
      <c r="P135" s="24"/>
    </row>
    <row r="136" spans="4:16" ht="15" customHeight="1" x14ac:dyDescent="0.2">
      <c r="D136" s="110"/>
      <c r="E136" s="49"/>
      <c r="F136" s="21"/>
      <c r="G136" s="90"/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/>
      <c r="E137" s="49"/>
      <c r="F137" s="21"/>
      <c r="G137" s="90"/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/>
      <c r="E138" s="25"/>
      <c r="F138" s="21"/>
      <c r="G138" s="90"/>
      <c r="H138" s="112"/>
      <c r="I138" s="112"/>
      <c r="J138" s="112"/>
      <c r="K138" s="112"/>
      <c r="L138" s="83"/>
      <c r="M138" s="91"/>
      <c r="P138" s="24"/>
    </row>
    <row r="139" spans="4:16" ht="15" customHeight="1" x14ac:dyDescent="0.2">
      <c r="D139" s="110"/>
      <c r="E139" s="48"/>
      <c r="F139" s="21"/>
      <c r="G139" s="90"/>
      <c r="H139" s="54"/>
      <c r="I139" s="54"/>
      <c r="J139" s="54"/>
      <c r="K139" s="54"/>
      <c r="L139" s="83"/>
      <c r="M139" s="91"/>
      <c r="P139" s="24"/>
    </row>
    <row r="140" spans="4:16" ht="15" customHeight="1" x14ac:dyDescent="0.2">
      <c r="D140" s="110"/>
      <c r="E140" s="49"/>
      <c r="F140" s="21"/>
      <c r="G140" s="90"/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/>
      <c r="E141" s="48"/>
      <c r="F141" s="21"/>
      <c r="G141" s="90"/>
      <c r="H141" s="61"/>
      <c r="I141" s="61"/>
      <c r="J141" s="61"/>
      <c r="K141" s="61"/>
      <c r="L141" s="83"/>
      <c r="M141" s="91"/>
      <c r="P141" s="24"/>
    </row>
    <row r="142" spans="4:16" ht="25.5" customHeight="1" x14ac:dyDescent="0.2">
      <c r="D142" s="110"/>
      <c r="E142" s="20"/>
      <c r="F142" s="21"/>
      <c r="G142" s="90"/>
      <c r="H142" s="114"/>
      <c r="I142" s="114"/>
      <c r="J142" s="114"/>
      <c r="K142" s="114"/>
      <c r="L142" s="83"/>
      <c r="M142" s="91"/>
      <c r="P142" s="24"/>
    </row>
    <row r="143" spans="4:16" ht="15" customHeight="1" x14ac:dyDescent="0.2">
      <c r="D143" s="110"/>
      <c r="E143" s="25"/>
      <c r="F143" s="21"/>
      <c r="G143" s="90"/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/>
      <c r="E144" s="25"/>
      <c r="F144" s="21"/>
      <c r="G144" s="90"/>
      <c r="H144" s="114"/>
      <c r="I144" s="114"/>
      <c r="J144" s="114"/>
      <c r="K144" s="114"/>
      <c r="L144" s="83"/>
      <c r="M144" s="91"/>
      <c r="P144" s="24"/>
    </row>
    <row r="145" spans="4:17" ht="15" customHeight="1" x14ac:dyDescent="0.2">
      <c r="D145" s="110"/>
      <c r="E145" s="48"/>
      <c r="F145" s="21"/>
      <c r="G145" s="90"/>
      <c r="H145" s="54"/>
      <c r="I145" s="54"/>
      <c r="J145" s="54"/>
      <c r="K145" s="54"/>
      <c r="L145" s="83"/>
      <c r="M145" s="91"/>
      <c r="P145" s="24"/>
    </row>
    <row r="146" spans="4:17" ht="15" customHeight="1" x14ac:dyDescent="0.2">
      <c r="D146" s="110"/>
      <c r="E146" s="48"/>
      <c r="F146" s="21"/>
      <c r="G146" s="90"/>
      <c r="H146" s="54"/>
      <c r="I146" s="54"/>
      <c r="J146" s="54"/>
      <c r="K146" s="54"/>
      <c r="L146" s="83"/>
      <c r="M146" s="91"/>
      <c r="P146" s="24"/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/>
      <c r="F148" s="194"/>
      <c r="G148" s="194"/>
      <c r="H148" s="124"/>
      <c r="I148" s="194"/>
      <c r="J148" s="194"/>
      <c r="K148" s="194"/>
      <c r="L148" s="124"/>
      <c r="M148" s="117"/>
      <c r="N148" s="117"/>
      <c r="O148" s="91"/>
      <c r="P148" s="116"/>
      <c r="Q148" s="116"/>
    </row>
    <row r="149" spans="4:17" ht="12.75" x14ac:dyDescent="0.2">
      <c r="E149" s="118"/>
      <c r="F149" s="204"/>
      <c r="G149" s="204"/>
      <c r="H149" s="91"/>
      <c r="I149" s="204"/>
      <c r="J149" s="204"/>
      <c r="K149" s="204"/>
      <c r="L149" s="91"/>
      <c r="M149" s="204"/>
      <c r="N149" s="204"/>
      <c r="O149" s="91"/>
      <c r="P149" s="116"/>
      <c r="Q149" s="116"/>
    </row>
    <row r="150" spans="4:17" ht="12.75" x14ac:dyDescent="0.2">
      <c r="E150" s="118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/>
      <c r="F151" s="194"/>
      <c r="G151" s="194"/>
      <c r="H151" s="194"/>
      <c r="I151" s="91"/>
      <c r="J151" s="118"/>
      <c r="K151" s="124"/>
      <c r="L151" s="91"/>
      <c r="M151" s="91"/>
      <c r="N151" s="91"/>
      <c r="O151" s="91"/>
      <c r="P151" s="116"/>
      <c r="Q151" s="116"/>
    </row>
    <row r="152" spans="4:17" ht="12.75" x14ac:dyDescent="0.2">
      <c r="E152" s="91"/>
      <c r="F152" s="205"/>
      <c r="G152" s="205"/>
      <c r="H152" s="205"/>
      <c r="I152" s="91"/>
      <c r="J152" s="119"/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49" workbookViewId="0">
      <selection activeCell="C49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95"/>
      <c r="E8" s="195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/>
    </row>
    <row r="11" spans="1:77" ht="15" customHeight="1" x14ac:dyDescent="0.25">
      <c r="D11" s="196"/>
      <c r="E11" s="198"/>
      <c r="F11" s="198"/>
      <c r="G11" s="198"/>
      <c r="H11" s="198"/>
      <c r="I11" s="198"/>
      <c r="J11" s="198"/>
      <c r="K11" s="200"/>
      <c r="L11" s="83"/>
    </row>
    <row r="12" spans="1:77" ht="15" customHeight="1" x14ac:dyDescent="0.25">
      <c r="D12" s="197"/>
      <c r="E12" s="199"/>
      <c r="F12" s="199"/>
      <c r="G12" s="199"/>
      <c r="H12" s="125"/>
      <c r="I12" s="125"/>
      <c r="J12" s="125"/>
      <c r="K12" s="84"/>
      <c r="L12" s="83"/>
    </row>
    <row r="13" spans="1:77" ht="12" customHeight="1" x14ac:dyDescent="0.25">
      <c r="D13" s="85"/>
      <c r="E13" s="85"/>
      <c r="F13" s="85"/>
      <c r="G13" s="85"/>
      <c r="H13" s="85"/>
      <c r="I13" s="85"/>
      <c r="J13" s="85"/>
      <c r="K13" s="85"/>
    </row>
    <row r="14" spans="1:77" s="86" customFormat="1" ht="15" customHeight="1" x14ac:dyDescent="0.25">
      <c r="C14" s="87"/>
      <c r="D14" s="201"/>
      <c r="E14" s="202"/>
      <c r="F14" s="202"/>
      <c r="G14" s="202"/>
      <c r="H14" s="202"/>
      <c r="I14" s="202"/>
      <c r="J14" s="202"/>
      <c r="K14" s="203"/>
      <c r="L14" s="88"/>
    </row>
    <row r="15" spans="1:77" s="86" customFormat="1" ht="15" customHeight="1" x14ac:dyDescent="0.2">
      <c r="C15" s="87"/>
      <c r="D15" s="89"/>
      <c r="E15" s="20"/>
      <c r="F15" s="21"/>
      <c r="G15" s="90"/>
      <c r="H15" s="90"/>
      <c r="I15" s="90"/>
      <c r="J15" s="90"/>
      <c r="K15" s="90"/>
      <c r="L15" s="88"/>
      <c r="M15" s="91"/>
      <c r="P15" s="24"/>
    </row>
    <row r="16" spans="1:77" s="86" customFormat="1" ht="15" customHeight="1" x14ac:dyDescent="0.2">
      <c r="C16" s="87"/>
      <c r="D16" s="89"/>
      <c r="E16" s="25"/>
      <c r="F16" s="21"/>
      <c r="G16" s="90"/>
      <c r="H16" s="26"/>
      <c r="I16" s="26"/>
      <c r="J16" s="26"/>
      <c r="K16" s="26"/>
      <c r="L16" s="88"/>
      <c r="M16" s="91"/>
      <c r="P16" s="24"/>
    </row>
    <row r="17" spans="3:16" s="86" customFormat="1" ht="15" customHeight="1" x14ac:dyDescent="0.2">
      <c r="C17" s="87"/>
      <c r="D17" s="89"/>
      <c r="E17" s="25"/>
      <c r="F17" s="21"/>
      <c r="G17" s="90"/>
      <c r="H17" s="90"/>
      <c r="I17" s="90"/>
      <c r="J17" s="90"/>
      <c r="K17" s="90"/>
      <c r="L17" s="88"/>
      <c r="M17" s="91"/>
      <c r="P17" s="24"/>
    </row>
    <row r="18" spans="3:16" s="86" customFormat="1" ht="12.75" hidden="1" x14ac:dyDescent="0.2">
      <c r="C18" s="87"/>
      <c r="D18" s="92"/>
      <c r="E18" s="93"/>
      <c r="F18" s="94"/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/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/>
      <c r="E20" s="25"/>
      <c r="F20" s="21"/>
      <c r="G20" s="90"/>
      <c r="H20" s="90"/>
      <c r="I20" s="90"/>
      <c r="J20" s="90"/>
      <c r="K20" s="90"/>
      <c r="L20" s="88"/>
      <c r="M20" s="91"/>
      <c r="P20" s="100"/>
    </row>
    <row r="21" spans="3:16" s="86" customFormat="1" ht="12.75" hidden="1" x14ac:dyDescent="0.2">
      <c r="C21" s="87"/>
      <c r="D21" s="92"/>
      <c r="E21" s="93"/>
      <c r="F21" s="94"/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/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/>
      <c r="E23" s="25"/>
      <c r="F23" s="21"/>
      <c r="G23" s="90"/>
      <c r="H23" s="90"/>
      <c r="I23" s="90"/>
      <c r="J23" s="90"/>
      <c r="K23" s="90"/>
      <c r="L23" s="88"/>
      <c r="M23" s="91"/>
      <c r="P23" s="24"/>
    </row>
    <row r="24" spans="3:16" s="86" customFormat="1" ht="12.75" hidden="1" x14ac:dyDescent="0.2">
      <c r="C24" s="87"/>
      <c r="D24" s="92"/>
      <c r="E24" s="93"/>
      <c r="F24" s="94"/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/>
      <c r="D25" s="102"/>
      <c r="E25" s="103"/>
      <c r="F25" s="39"/>
      <c r="G25" s="104"/>
      <c r="H25" s="41"/>
      <c r="I25" s="41"/>
      <c r="J25" s="41"/>
      <c r="K25" s="42"/>
      <c r="L25" s="88"/>
      <c r="M25" s="105"/>
      <c r="N25" s="106"/>
      <c r="O25" s="106"/>
    </row>
    <row r="26" spans="3:16" s="86" customFormat="1" ht="15" customHeight="1" x14ac:dyDescent="0.2">
      <c r="C26" s="87"/>
      <c r="D26" s="96"/>
      <c r="E26" s="97"/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/>
      <c r="E27" s="20"/>
      <c r="F27" s="21"/>
      <c r="G27" s="90"/>
      <c r="H27" s="90"/>
      <c r="I27" s="90"/>
      <c r="J27" s="90"/>
      <c r="K27" s="90"/>
      <c r="L27" s="88"/>
      <c r="M27" s="91"/>
      <c r="P27" s="24"/>
    </row>
    <row r="28" spans="3:16" s="86" customFormat="1" ht="15" customHeight="1" x14ac:dyDescent="0.2">
      <c r="C28" s="87"/>
      <c r="D28" s="89"/>
      <c r="E28" s="25"/>
      <c r="F28" s="21"/>
      <c r="G28" s="90"/>
      <c r="H28" s="107"/>
      <c r="I28" s="26"/>
      <c r="J28" s="26"/>
      <c r="K28" s="26"/>
      <c r="L28" s="88"/>
      <c r="M28" s="91"/>
      <c r="P28" s="24"/>
    </row>
    <row r="29" spans="3:16" s="86" customFormat="1" ht="15" customHeight="1" x14ac:dyDescent="0.2">
      <c r="C29" s="87"/>
      <c r="D29" s="89"/>
      <c r="E29" s="25"/>
      <c r="F29" s="21"/>
      <c r="G29" s="90"/>
      <c r="H29" s="26"/>
      <c r="I29" s="107"/>
      <c r="J29" s="26"/>
      <c r="K29" s="26"/>
      <c r="L29" s="88"/>
      <c r="M29" s="91"/>
      <c r="P29" s="24"/>
    </row>
    <row r="30" spans="3:16" s="86" customFormat="1" ht="15" customHeight="1" x14ac:dyDescent="0.2">
      <c r="C30" s="87"/>
      <c r="D30" s="89"/>
      <c r="E30" s="25"/>
      <c r="F30" s="21"/>
      <c r="G30" s="90"/>
      <c r="H30" s="26"/>
      <c r="I30" s="26"/>
      <c r="J30" s="107"/>
      <c r="K30" s="26"/>
      <c r="L30" s="88"/>
      <c r="M30" s="91"/>
      <c r="P30" s="24"/>
    </row>
    <row r="31" spans="3:16" s="86" customFormat="1" ht="15" customHeight="1" x14ac:dyDescent="0.2">
      <c r="C31" s="87"/>
      <c r="D31" s="89"/>
      <c r="E31" s="25"/>
      <c r="F31" s="21"/>
      <c r="G31" s="90"/>
      <c r="H31" s="26"/>
      <c r="I31" s="26"/>
      <c r="J31" s="26"/>
      <c r="K31" s="107"/>
      <c r="L31" s="88"/>
      <c r="M31" s="91"/>
      <c r="P31" s="24"/>
    </row>
    <row r="32" spans="3:16" s="86" customFormat="1" ht="32.25" customHeight="1" x14ac:dyDescent="0.2">
      <c r="C32" s="87"/>
      <c r="D32" s="89"/>
      <c r="E32" s="46"/>
      <c r="F32" s="21"/>
      <c r="G32" s="90"/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/>
      <c r="E33" s="20"/>
      <c r="F33" s="21"/>
      <c r="G33" s="90"/>
      <c r="H33" s="90"/>
      <c r="I33" s="90"/>
      <c r="J33" s="90"/>
      <c r="K33" s="90"/>
      <c r="L33" s="88"/>
      <c r="M33" s="91"/>
      <c r="P33" s="24"/>
    </row>
    <row r="34" spans="3:16" s="86" customFormat="1" ht="12.75" x14ac:dyDescent="0.2">
      <c r="C34" s="87"/>
      <c r="D34" s="89"/>
      <c r="E34" s="25"/>
      <c r="F34" s="21"/>
      <c r="G34" s="90"/>
      <c r="H34" s="126"/>
      <c r="I34" s="126"/>
      <c r="J34" s="126"/>
      <c r="K34" s="126"/>
      <c r="L34" s="88"/>
      <c r="M34" s="91"/>
      <c r="P34" s="24"/>
    </row>
    <row r="35" spans="3:16" s="86" customFormat="1" ht="32.25" customHeight="1" x14ac:dyDescent="0.2">
      <c r="C35" s="87"/>
      <c r="D35" s="89"/>
      <c r="E35" s="48"/>
      <c r="F35" s="21"/>
      <c r="G35" s="90"/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/>
      <c r="E36" s="25"/>
      <c r="F36" s="21"/>
      <c r="G36" s="90"/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/>
      <c r="E37" s="48"/>
      <c r="F37" s="21"/>
      <c r="G37" s="90"/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/>
      <c r="E38" s="49"/>
      <c r="F38" s="21"/>
      <c r="G38" s="90"/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/>
      <c r="E39" s="25"/>
      <c r="F39" s="21"/>
      <c r="G39" s="90"/>
      <c r="H39" s="90"/>
      <c r="I39" s="90"/>
      <c r="J39" s="90"/>
      <c r="K39" s="90"/>
      <c r="L39" s="88"/>
      <c r="M39" s="91"/>
      <c r="P39" s="24"/>
    </row>
    <row r="40" spans="3:16" s="86" customFormat="1" ht="12.75" hidden="1" x14ac:dyDescent="0.2">
      <c r="C40" s="87"/>
      <c r="D40" s="92"/>
      <c r="E40" s="93"/>
      <c r="F40" s="94"/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/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/>
      <c r="E42" s="25"/>
      <c r="F42" s="21"/>
      <c r="G42" s="90"/>
      <c r="H42" s="26"/>
      <c r="I42" s="26"/>
      <c r="J42" s="26"/>
      <c r="K42" s="26"/>
      <c r="L42" s="88"/>
      <c r="M42" s="91"/>
      <c r="P42" s="24"/>
    </row>
    <row r="43" spans="3:16" s="86" customFormat="1" ht="15" customHeight="1" x14ac:dyDescent="0.2">
      <c r="C43" s="87"/>
      <c r="D43" s="89"/>
      <c r="E43" s="20"/>
      <c r="F43" s="21"/>
      <c r="G43" s="90"/>
      <c r="H43" s="26"/>
      <c r="I43" s="26"/>
      <c r="J43" s="26"/>
      <c r="K43" s="26"/>
      <c r="L43" s="88"/>
      <c r="M43" s="91"/>
      <c r="P43" s="24"/>
    </row>
    <row r="44" spans="3:16" s="86" customFormat="1" ht="15" customHeight="1" x14ac:dyDescent="0.2">
      <c r="C44" s="87"/>
      <c r="D44" s="89"/>
      <c r="E44" s="20"/>
      <c r="F44" s="21"/>
      <c r="G44" s="90"/>
      <c r="H44" s="26"/>
      <c r="I44" s="26"/>
      <c r="J44" s="26"/>
      <c r="K44" s="26"/>
      <c r="L44" s="88"/>
      <c r="M44" s="91"/>
      <c r="P44" s="24"/>
    </row>
    <row r="45" spans="3:16" s="86" customFormat="1" ht="15" customHeight="1" x14ac:dyDescent="0.2">
      <c r="C45" s="87"/>
      <c r="D45" s="89"/>
      <c r="E45" s="20"/>
      <c r="F45" s="21"/>
      <c r="G45" s="90"/>
      <c r="H45" s="26"/>
      <c r="I45" s="26"/>
      <c r="J45" s="26"/>
      <c r="K45" s="26"/>
      <c r="L45" s="88"/>
      <c r="M45" s="91"/>
      <c r="P45" s="24"/>
    </row>
    <row r="46" spans="3:16" s="86" customFormat="1" ht="15" customHeight="1" x14ac:dyDescent="0.2">
      <c r="C46" s="87"/>
      <c r="D46" s="89"/>
      <c r="E46" s="20"/>
      <c r="F46" s="21"/>
      <c r="G46" s="90"/>
      <c r="H46" s="26"/>
      <c r="I46" s="26"/>
      <c r="J46" s="26"/>
      <c r="K46" s="26"/>
      <c r="L46" s="88"/>
      <c r="M46" s="91"/>
      <c r="P46" s="24"/>
    </row>
    <row r="47" spans="3:16" s="86" customFormat="1" ht="33" customHeight="1" x14ac:dyDescent="0.2">
      <c r="C47" s="87"/>
      <c r="D47" s="89"/>
      <c r="E47" s="25"/>
      <c r="F47" s="21"/>
      <c r="G47" s="90"/>
      <c r="H47" s="26"/>
      <c r="I47" s="26"/>
      <c r="J47" s="26"/>
      <c r="K47" s="26"/>
      <c r="L47" s="88"/>
      <c r="M47" s="91"/>
      <c r="P47" s="24"/>
    </row>
    <row r="48" spans="3:16" s="86" customFormat="1" ht="26.25" customHeight="1" x14ac:dyDescent="0.2">
      <c r="C48" s="87"/>
      <c r="D48" s="89"/>
      <c r="E48" s="20"/>
      <c r="F48" s="21"/>
      <c r="G48" s="90"/>
      <c r="H48" s="26"/>
      <c r="I48" s="26"/>
      <c r="J48" s="26"/>
      <c r="K48" s="26"/>
      <c r="L48" s="88"/>
      <c r="M48" s="91"/>
      <c r="P48" s="100"/>
    </row>
    <row r="49" spans="3:16" s="86" customFormat="1" ht="12.75" x14ac:dyDescent="0.2">
      <c r="C49" s="87"/>
      <c r="D49" s="89"/>
      <c r="E49" s="46"/>
      <c r="F49" s="21"/>
      <c r="G49" s="90"/>
      <c r="H49" s="90"/>
      <c r="I49" s="90"/>
      <c r="J49" s="90"/>
      <c r="K49" s="90"/>
      <c r="L49" s="88"/>
      <c r="M49" s="91"/>
      <c r="P49" s="100"/>
    </row>
    <row r="50" spans="3:16" s="86" customFormat="1" ht="15" customHeight="1" x14ac:dyDescent="0.2">
      <c r="C50" s="87"/>
      <c r="D50" s="89"/>
      <c r="E50" s="20"/>
      <c r="F50" s="21"/>
      <c r="G50" s="90"/>
      <c r="H50" s="90"/>
      <c r="I50" s="90"/>
      <c r="J50" s="90"/>
      <c r="K50" s="90"/>
      <c r="L50" s="88"/>
      <c r="M50" s="91"/>
      <c r="P50" s="24"/>
    </row>
    <row r="51" spans="3:16" s="86" customFormat="1" ht="15" customHeight="1" x14ac:dyDescent="0.2">
      <c r="C51" s="87"/>
      <c r="D51" s="201"/>
      <c r="E51" s="202"/>
      <c r="F51" s="202"/>
      <c r="G51" s="202"/>
      <c r="H51" s="202"/>
      <c r="I51" s="202"/>
      <c r="J51" s="202"/>
      <c r="K51" s="203"/>
      <c r="L51" s="88"/>
      <c r="M51" s="91"/>
      <c r="P51" s="100"/>
    </row>
    <row r="52" spans="3:16" s="86" customFormat="1" ht="15" customHeight="1" x14ac:dyDescent="0.2">
      <c r="C52" s="87"/>
      <c r="D52" s="89"/>
      <c r="E52" s="20"/>
      <c r="F52" s="21"/>
      <c r="G52" s="90"/>
      <c r="H52" s="90"/>
      <c r="I52" s="90"/>
      <c r="J52" s="90"/>
      <c r="K52" s="90"/>
      <c r="L52" s="88"/>
      <c r="M52" s="91"/>
      <c r="P52" s="24"/>
    </row>
    <row r="53" spans="3:16" s="86" customFormat="1" ht="15" customHeight="1" x14ac:dyDescent="0.2">
      <c r="C53" s="87"/>
      <c r="D53" s="89"/>
      <c r="E53" s="25"/>
      <c r="F53" s="21"/>
      <c r="G53" s="90"/>
      <c r="H53" s="26"/>
      <c r="I53" s="26"/>
      <c r="J53" s="26"/>
      <c r="K53" s="26"/>
      <c r="L53" s="88"/>
      <c r="M53" s="91"/>
      <c r="P53" s="24"/>
    </row>
    <row r="54" spans="3:16" s="86" customFormat="1" ht="15" customHeight="1" x14ac:dyDescent="0.2">
      <c r="C54" s="87"/>
      <c r="D54" s="89"/>
      <c r="E54" s="25"/>
      <c r="F54" s="21"/>
      <c r="G54" s="90"/>
      <c r="H54" s="90"/>
      <c r="I54" s="90"/>
      <c r="J54" s="90"/>
      <c r="K54" s="90"/>
      <c r="L54" s="88"/>
      <c r="M54" s="91"/>
      <c r="P54" s="24"/>
    </row>
    <row r="55" spans="3:16" s="86" customFormat="1" ht="12.75" hidden="1" x14ac:dyDescent="0.2">
      <c r="C55" s="87"/>
      <c r="D55" s="92"/>
      <c r="E55" s="93"/>
      <c r="F55" s="94"/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/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/>
      <c r="E57" s="25"/>
      <c r="F57" s="21"/>
      <c r="G57" s="90"/>
      <c r="H57" s="90"/>
      <c r="I57" s="90"/>
      <c r="J57" s="90"/>
      <c r="K57" s="90"/>
      <c r="L57" s="88"/>
      <c r="M57" s="91"/>
      <c r="P57" s="24"/>
    </row>
    <row r="58" spans="3:16" s="86" customFormat="1" ht="12.75" hidden="1" customHeight="1" x14ac:dyDescent="0.2">
      <c r="C58" s="87"/>
      <c r="D58" s="92"/>
      <c r="E58" s="93"/>
      <c r="F58" s="94"/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/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/>
      <c r="E60" s="25"/>
      <c r="F60" s="21"/>
      <c r="G60" s="90"/>
      <c r="H60" s="90"/>
      <c r="I60" s="90"/>
      <c r="J60" s="90"/>
      <c r="K60" s="90"/>
      <c r="L60" s="88"/>
      <c r="M60" s="91"/>
      <c r="P60" s="24"/>
    </row>
    <row r="61" spans="3:16" s="86" customFormat="1" ht="12.75" hidden="1" customHeight="1" x14ac:dyDescent="0.2">
      <c r="C61" s="87"/>
      <c r="D61" s="92"/>
      <c r="E61" s="93"/>
      <c r="F61" s="94"/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/>
      <c r="D62" s="102"/>
      <c r="E62" s="103"/>
      <c r="F62" s="39"/>
      <c r="G62" s="104"/>
      <c r="H62" s="41"/>
      <c r="I62" s="41"/>
      <c r="J62" s="41"/>
      <c r="K62" s="41"/>
      <c r="L62" s="88"/>
      <c r="M62" s="105"/>
      <c r="N62" s="106"/>
      <c r="O62" s="106"/>
    </row>
    <row r="63" spans="3:16" s="86" customFormat="1" ht="15" customHeight="1" x14ac:dyDescent="0.2">
      <c r="C63" s="87"/>
      <c r="D63" s="96"/>
      <c r="E63" s="97"/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/>
      <c r="E64" s="20"/>
      <c r="F64" s="21"/>
      <c r="G64" s="90"/>
      <c r="H64" s="90"/>
      <c r="I64" s="90"/>
      <c r="J64" s="90"/>
      <c r="K64" s="90"/>
      <c r="L64" s="88"/>
      <c r="M64" s="91"/>
      <c r="P64" s="24"/>
    </row>
    <row r="65" spans="3:16" s="86" customFormat="1" ht="15" customHeight="1" x14ac:dyDescent="0.2">
      <c r="C65" s="87"/>
      <c r="D65" s="89"/>
      <c r="E65" s="25"/>
      <c r="F65" s="21"/>
      <c r="G65" s="90"/>
      <c r="H65" s="107"/>
      <c r="I65" s="41"/>
      <c r="J65" s="41"/>
      <c r="K65" s="41"/>
      <c r="L65" s="88"/>
      <c r="M65" s="91"/>
      <c r="P65" s="24"/>
    </row>
    <row r="66" spans="3:16" s="86" customFormat="1" ht="15" customHeight="1" x14ac:dyDescent="0.2">
      <c r="C66" s="87"/>
      <c r="D66" s="89"/>
      <c r="E66" s="25"/>
      <c r="F66" s="21"/>
      <c r="G66" s="90"/>
      <c r="H66" s="41"/>
      <c r="I66" s="109"/>
      <c r="J66" s="41"/>
      <c r="K66" s="41"/>
      <c r="L66" s="88"/>
      <c r="M66" s="91"/>
      <c r="P66" s="24"/>
    </row>
    <row r="67" spans="3:16" s="86" customFormat="1" ht="15" customHeight="1" x14ac:dyDescent="0.2">
      <c r="C67" s="87"/>
      <c r="D67" s="89"/>
      <c r="E67" s="25"/>
      <c r="F67" s="21"/>
      <c r="G67" s="90"/>
      <c r="H67" s="41"/>
      <c r="I67" s="41"/>
      <c r="J67" s="107"/>
      <c r="K67" s="41"/>
      <c r="L67" s="88"/>
      <c r="M67" s="91"/>
      <c r="P67" s="24"/>
    </row>
    <row r="68" spans="3:16" s="86" customFormat="1" ht="15" customHeight="1" x14ac:dyDescent="0.2">
      <c r="C68" s="87"/>
      <c r="D68" s="89"/>
      <c r="E68" s="25"/>
      <c r="F68" s="21"/>
      <c r="G68" s="90"/>
      <c r="H68" s="41"/>
      <c r="I68" s="41"/>
      <c r="J68" s="41"/>
      <c r="K68" s="107"/>
      <c r="L68" s="88"/>
      <c r="M68" s="91"/>
      <c r="P68" s="24"/>
    </row>
    <row r="69" spans="3:16" s="86" customFormat="1" ht="25.5" customHeight="1" x14ac:dyDescent="0.2">
      <c r="C69" s="87"/>
      <c r="D69" s="89"/>
      <c r="E69" s="46"/>
      <c r="F69" s="21"/>
      <c r="G69" s="90"/>
      <c r="H69" s="41"/>
      <c r="I69" s="41"/>
      <c r="J69" s="41"/>
      <c r="K69" s="41"/>
      <c r="L69" s="88"/>
      <c r="M69" s="91"/>
      <c r="P69" s="24"/>
    </row>
    <row r="70" spans="3:16" s="86" customFormat="1" ht="15" customHeight="1" x14ac:dyDescent="0.2">
      <c r="C70" s="87"/>
      <c r="D70" s="89"/>
      <c r="E70" s="20"/>
      <c r="F70" s="21"/>
      <c r="G70" s="90"/>
      <c r="H70" s="90"/>
      <c r="I70" s="90"/>
      <c r="J70" s="90"/>
      <c r="K70" s="90"/>
      <c r="L70" s="88"/>
      <c r="M70" s="91"/>
      <c r="P70" s="24"/>
    </row>
    <row r="71" spans="3:16" s="86" customFormat="1" ht="12.75" x14ac:dyDescent="0.2">
      <c r="C71" s="87"/>
      <c r="D71" s="89"/>
      <c r="E71" s="25"/>
      <c r="F71" s="21"/>
      <c r="G71" s="90"/>
      <c r="H71" s="41"/>
      <c r="I71" s="41"/>
      <c r="J71" s="41"/>
      <c r="K71" s="41"/>
      <c r="L71" s="88"/>
      <c r="M71" s="91"/>
      <c r="P71" s="24"/>
    </row>
    <row r="72" spans="3:16" s="86" customFormat="1" ht="29.25" customHeight="1" x14ac:dyDescent="0.2">
      <c r="C72" s="87"/>
      <c r="D72" s="89"/>
      <c r="E72" s="48"/>
      <c r="F72" s="21"/>
      <c r="G72" s="90"/>
      <c r="H72" s="41"/>
      <c r="I72" s="41"/>
      <c r="J72" s="41"/>
      <c r="K72" s="41"/>
      <c r="L72" s="88"/>
      <c r="M72" s="91"/>
      <c r="P72" s="24"/>
    </row>
    <row r="73" spans="3:16" s="86" customFormat="1" ht="15" customHeight="1" x14ac:dyDescent="0.2">
      <c r="C73" s="87"/>
      <c r="D73" s="89"/>
      <c r="E73" s="25"/>
      <c r="F73" s="21"/>
      <c r="G73" s="90"/>
      <c r="H73" s="41"/>
      <c r="I73" s="41"/>
      <c r="J73" s="41"/>
      <c r="K73" s="41"/>
      <c r="L73" s="88"/>
      <c r="M73" s="91"/>
      <c r="P73" s="24"/>
    </row>
    <row r="74" spans="3:16" s="86" customFormat="1" ht="15" customHeight="1" x14ac:dyDescent="0.2">
      <c r="C74" s="87"/>
      <c r="D74" s="89"/>
      <c r="E74" s="48"/>
      <c r="F74" s="21"/>
      <c r="G74" s="90"/>
      <c r="H74" s="41"/>
      <c r="I74" s="41"/>
      <c r="J74" s="41"/>
      <c r="K74" s="41"/>
      <c r="L74" s="88"/>
      <c r="M74" s="91"/>
      <c r="P74" s="24"/>
    </row>
    <row r="75" spans="3:16" s="86" customFormat="1" ht="23.25" customHeight="1" x14ac:dyDescent="0.2">
      <c r="C75" s="87"/>
      <c r="D75" s="89"/>
      <c r="E75" s="49"/>
      <c r="F75" s="21"/>
      <c r="G75" s="90"/>
      <c r="H75" s="41"/>
      <c r="I75" s="41"/>
      <c r="J75" s="41"/>
      <c r="K75" s="41"/>
      <c r="L75" s="88"/>
      <c r="M75" s="91"/>
      <c r="P75" s="24"/>
    </row>
    <row r="76" spans="3:16" s="86" customFormat="1" ht="15" customHeight="1" x14ac:dyDescent="0.2">
      <c r="C76" s="87"/>
      <c r="D76" s="89"/>
      <c r="E76" s="25"/>
      <c r="F76" s="21"/>
      <c r="G76" s="90"/>
      <c r="H76" s="90"/>
      <c r="I76" s="90"/>
      <c r="J76" s="90"/>
      <c r="K76" s="90"/>
      <c r="L76" s="88"/>
      <c r="M76" s="91"/>
      <c r="P76" s="24"/>
    </row>
    <row r="77" spans="3:16" s="86" customFormat="1" ht="12.75" hidden="1" customHeight="1" x14ac:dyDescent="0.2">
      <c r="C77" s="87"/>
      <c r="D77" s="92"/>
      <c r="E77" s="93"/>
      <c r="F77" s="94"/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/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/>
      <c r="E79" s="25"/>
      <c r="F79" s="21"/>
      <c r="G79" s="90"/>
      <c r="H79" s="41"/>
      <c r="I79" s="41"/>
      <c r="J79" s="41"/>
      <c r="K79" s="41"/>
      <c r="L79" s="88"/>
      <c r="M79" s="91"/>
      <c r="P79" s="24"/>
    </row>
    <row r="80" spans="3:16" s="86" customFormat="1" ht="15" customHeight="1" x14ac:dyDescent="0.2">
      <c r="C80" s="87"/>
      <c r="D80" s="89"/>
      <c r="E80" s="20"/>
      <c r="F80" s="21"/>
      <c r="G80" s="90"/>
      <c r="H80" s="41"/>
      <c r="I80" s="41"/>
      <c r="J80" s="41"/>
      <c r="K80" s="41"/>
      <c r="L80" s="88"/>
      <c r="M80" s="91"/>
      <c r="P80" s="24"/>
    </row>
    <row r="81" spans="3:16" s="86" customFormat="1" ht="15" customHeight="1" x14ac:dyDescent="0.2">
      <c r="C81" s="87"/>
      <c r="D81" s="89"/>
      <c r="E81" s="20"/>
      <c r="F81" s="21"/>
      <c r="G81" s="90"/>
      <c r="H81" s="41"/>
      <c r="I81" s="41"/>
      <c r="J81" s="41"/>
      <c r="K81" s="41"/>
      <c r="L81" s="88"/>
      <c r="M81" s="91"/>
      <c r="P81" s="24"/>
    </row>
    <row r="82" spans="3:16" s="86" customFormat="1" ht="15" customHeight="1" x14ac:dyDescent="0.2">
      <c r="C82" s="87"/>
      <c r="D82" s="89"/>
      <c r="E82" s="20"/>
      <c r="F82" s="21"/>
      <c r="G82" s="90"/>
      <c r="H82" s="41"/>
      <c r="I82" s="41"/>
      <c r="J82" s="41"/>
      <c r="K82" s="41"/>
      <c r="L82" s="88"/>
      <c r="M82" s="91"/>
      <c r="P82" s="24"/>
    </row>
    <row r="83" spans="3:16" s="86" customFormat="1" ht="15" customHeight="1" x14ac:dyDescent="0.2">
      <c r="C83" s="87"/>
      <c r="D83" s="89"/>
      <c r="E83" s="20"/>
      <c r="F83" s="21"/>
      <c r="G83" s="90"/>
      <c r="H83" s="41"/>
      <c r="I83" s="41"/>
      <c r="J83" s="41"/>
      <c r="K83" s="41"/>
      <c r="L83" s="88"/>
      <c r="M83" s="91"/>
      <c r="P83" s="24"/>
    </row>
    <row r="84" spans="3:16" s="86" customFormat="1" ht="15" customHeight="1" x14ac:dyDescent="0.2">
      <c r="C84" s="87"/>
      <c r="D84" s="89"/>
      <c r="E84" s="25"/>
      <c r="F84" s="21"/>
      <c r="G84" s="90"/>
      <c r="H84" s="41"/>
      <c r="I84" s="41"/>
      <c r="J84" s="41"/>
      <c r="K84" s="41"/>
      <c r="L84" s="88"/>
      <c r="M84" s="91"/>
      <c r="P84" s="24"/>
    </row>
    <row r="85" spans="3:16" s="86" customFormat="1" ht="15" customHeight="1" x14ac:dyDescent="0.2">
      <c r="C85" s="87"/>
      <c r="D85" s="89"/>
      <c r="E85" s="20"/>
      <c r="F85" s="21"/>
      <c r="G85" s="90"/>
      <c r="H85" s="41"/>
      <c r="I85" s="41"/>
      <c r="J85" s="41"/>
      <c r="K85" s="41"/>
      <c r="L85" s="88"/>
      <c r="M85" s="91"/>
      <c r="P85" s="24"/>
    </row>
    <row r="86" spans="3:16" s="86" customFormat="1" ht="12.75" x14ac:dyDescent="0.2">
      <c r="C86" s="87"/>
      <c r="D86" s="89"/>
      <c r="E86" s="46"/>
      <c r="F86" s="21"/>
      <c r="G86" s="90"/>
      <c r="H86" s="90"/>
      <c r="I86" s="90"/>
      <c r="J86" s="90"/>
      <c r="K86" s="90"/>
      <c r="L86" s="88"/>
      <c r="M86" s="91"/>
      <c r="P86" s="24"/>
    </row>
    <row r="87" spans="3:16" s="86" customFormat="1" ht="15" customHeight="1" x14ac:dyDescent="0.2">
      <c r="C87" s="87"/>
      <c r="D87" s="89"/>
      <c r="E87" s="20"/>
      <c r="F87" s="21"/>
      <c r="G87" s="90"/>
      <c r="H87" s="90"/>
      <c r="I87" s="90"/>
      <c r="J87" s="90"/>
      <c r="K87" s="90"/>
      <c r="L87" s="88"/>
      <c r="M87" s="91"/>
      <c r="P87" s="24"/>
    </row>
    <row r="88" spans="3:16" s="86" customFormat="1" ht="15" customHeight="1" x14ac:dyDescent="0.2">
      <c r="C88" s="87"/>
      <c r="D88" s="201"/>
      <c r="E88" s="202"/>
      <c r="F88" s="202"/>
      <c r="G88" s="202"/>
      <c r="H88" s="202"/>
      <c r="I88" s="202"/>
      <c r="J88" s="202"/>
      <c r="K88" s="203"/>
      <c r="L88" s="88"/>
      <c r="M88" s="91"/>
      <c r="P88" s="100"/>
    </row>
    <row r="89" spans="3:16" s="86" customFormat="1" ht="15" customHeight="1" x14ac:dyDescent="0.2">
      <c r="C89" s="87"/>
      <c r="D89" s="89"/>
      <c r="E89" s="20"/>
      <c r="F89" s="21"/>
      <c r="G89" s="90"/>
      <c r="H89" s="26"/>
      <c r="I89" s="26"/>
      <c r="J89" s="26"/>
      <c r="K89" s="26"/>
      <c r="L89" s="88"/>
      <c r="M89" s="91"/>
      <c r="P89" s="24"/>
    </row>
    <row r="90" spans="3:16" s="86" customFormat="1" ht="15" customHeight="1" x14ac:dyDescent="0.2">
      <c r="C90" s="87"/>
      <c r="D90" s="89"/>
      <c r="E90" s="20"/>
      <c r="F90" s="21"/>
      <c r="G90" s="90"/>
      <c r="H90" s="26"/>
      <c r="I90" s="26"/>
      <c r="J90" s="26"/>
      <c r="K90" s="26"/>
      <c r="L90" s="88"/>
      <c r="M90" s="91"/>
      <c r="P90" s="24"/>
    </row>
    <row r="91" spans="3:16" s="86" customFormat="1" ht="15" customHeight="1" x14ac:dyDescent="0.2">
      <c r="C91" s="87"/>
      <c r="D91" s="89"/>
      <c r="E91" s="20"/>
      <c r="F91" s="21"/>
      <c r="G91" s="90"/>
      <c r="H91" s="26"/>
      <c r="I91" s="26"/>
      <c r="J91" s="26"/>
      <c r="K91" s="26"/>
      <c r="L91" s="88"/>
      <c r="M91" s="91"/>
      <c r="P91" s="24"/>
    </row>
    <row r="92" spans="3:16" s="86" customFormat="1" ht="15" customHeight="1" x14ac:dyDescent="0.2">
      <c r="C92" s="87"/>
      <c r="D92" s="201"/>
      <c r="E92" s="202"/>
      <c r="F92" s="202"/>
      <c r="G92" s="202"/>
      <c r="H92" s="202"/>
      <c r="I92" s="202"/>
      <c r="J92" s="202"/>
      <c r="K92" s="203"/>
      <c r="L92" s="88"/>
      <c r="M92" s="91"/>
      <c r="P92" s="100"/>
    </row>
    <row r="93" spans="3:16" s="86" customFormat="1" ht="15" customHeight="1" x14ac:dyDescent="0.2">
      <c r="C93" s="87"/>
      <c r="D93" s="89"/>
      <c r="E93" s="20"/>
      <c r="F93" s="21"/>
      <c r="G93" s="90"/>
      <c r="H93" s="90"/>
      <c r="I93" s="90"/>
      <c r="J93" s="90"/>
      <c r="K93" s="90"/>
      <c r="L93" s="88"/>
      <c r="M93" s="91"/>
      <c r="P93" s="24"/>
    </row>
    <row r="94" spans="3:16" ht="15" customHeight="1" x14ac:dyDescent="0.2">
      <c r="D94" s="110"/>
      <c r="E94" s="25"/>
      <c r="F94" s="21"/>
      <c r="G94" s="90"/>
      <c r="H94" s="54"/>
      <c r="I94" s="54"/>
      <c r="J94" s="54"/>
      <c r="K94" s="54"/>
      <c r="L94" s="83"/>
      <c r="M94" s="91"/>
      <c r="P94" s="24"/>
    </row>
    <row r="95" spans="3:16" ht="15" customHeight="1" x14ac:dyDescent="0.2">
      <c r="D95" s="110"/>
      <c r="E95" s="25"/>
      <c r="F95" s="21"/>
      <c r="G95" s="90"/>
      <c r="H95" s="111"/>
      <c r="I95" s="111"/>
      <c r="J95" s="111"/>
      <c r="K95" s="111"/>
      <c r="L95" s="83"/>
      <c r="M95" s="91"/>
      <c r="P95" s="24"/>
    </row>
    <row r="96" spans="3:16" ht="15" customHeight="1" x14ac:dyDescent="0.2">
      <c r="D96" s="110"/>
      <c r="E96" s="48"/>
      <c r="F96" s="21"/>
      <c r="G96" s="90"/>
      <c r="H96" s="54"/>
      <c r="I96" s="54"/>
      <c r="J96" s="54"/>
      <c r="K96" s="54"/>
      <c r="L96" s="83"/>
      <c r="M96" s="91"/>
      <c r="P96" s="24"/>
    </row>
    <row r="97" spans="4:16" ht="32.25" customHeight="1" x14ac:dyDescent="0.2">
      <c r="D97" s="110"/>
      <c r="E97" s="49"/>
      <c r="F97" s="21"/>
      <c r="G97" s="90"/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/>
      <c r="E98" s="48"/>
      <c r="F98" s="21"/>
      <c r="G98" s="90"/>
      <c r="H98" s="54"/>
      <c r="I98" s="54"/>
      <c r="J98" s="54"/>
      <c r="K98" s="54"/>
      <c r="L98" s="83"/>
      <c r="M98" s="91"/>
      <c r="P98" s="24"/>
    </row>
    <row r="99" spans="4:16" ht="15" customHeight="1" x14ac:dyDescent="0.2">
      <c r="D99" s="110"/>
      <c r="E99" s="20"/>
      <c r="F99" s="21"/>
      <c r="G99" s="90"/>
      <c r="H99" s="111"/>
      <c r="I99" s="111"/>
      <c r="J99" s="111"/>
      <c r="K99" s="111"/>
      <c r="L99" s="83"/>
      <c r="M99" s="91"/>
      <c r="P99" s="24"/>
    </row>
    <row r="100" spans="4:16" ht="15" customHeight="1" x14ac:dyDescent="0.2">
      <c r="D100" s="110"/>
      <c r="E100" s="25"/>
      <c r="F100" s="21"/>
      <c r="G100" s="90"/>
      <c r="H100" s="111"/>
      <c r="I100" s="111"/>
      <c r="J100" s="111"/>
      <c r="K100" s="111"/>
      <c r="L100" s="83"/>
      <c r="M100" s="91"/>
      <c r="P100" s="24"/>
    </row>
    <row r="101" spans="4:16" ht="15" customHeight="1" x14ac:dyDescent="0.2">
      <c r="D101" s="110"/>
      <c r="E101" s="48"/>
      <c r="F101" s="21"/>
      <c r="G101" s="90"/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/>
      <c r="E102" s="48"/>
      <c r="F102" s="21"/>
      <c r="G102" s="90"/>
      <c r="H102" s="111"/>
      <c r="I102" s="111"/>
      <c r="J102" s="111"/>
      <c r="K102" s="111"/>
      <c r="L102" s="83"/>
      <c r="M102" s="91"/>
      <c r="P102" s="24"/>
    </row>
    <row r="103" spans="4:16" ht="12.75" x14ac:dyDescent="0.2">
      <c r="D103" s="110"/>
      <c r="E103" s="49"/>
      <c r="F103" s="21"/>
      <c r="G103" s="90"/>
      <c r="H103" s="112"/>
      <c r="I103" s="112"/>
      <c r="J103" s="112"/>
      <c r="K103" s="112"/>
      <c r="L103" s="83"/>
      <c r="M103" s="91"/>
      <c r="P103" s="24"/>
    </row>
    <row r="104" spans="4:16" ht="15" customHeight="1" x14ac:dyDescent="0.2">
      <c r="D104" s="110"/>
      <c r="E104" s="57"/>
      <c r="F104" s="21"/>
      <c r="G104" s="90"/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/>
      <c r="E105" s="57"/>
      <c r="F105" s="21"/>
      <c r="G105" s="90"/>
      <c r="H105" s="54"/>
      <c r="I105" s="54"/>
      <c r="J105" s="54"/>
      <c r="K105" s="54"/>
      <c r="L105" s="83"/>
      <c r="M105" s="91"/>
      <c r="P105" s="24"/>
    </row>
    <row r="106" spans="4:16" ht="12.75" x14ac:dyDescent="0.2">
      <c r="D106" s="110"/>
      <c r="E106" s="49"/>
      <c r="F106" s="21"/>
      <c r="G106" s="90"/>
      <c r="H106" s="112"/>
      <c r="I106" s="112"/>
      <c r="J106" s="112"/>
      <c r="K106" s="112"/>
      <c r="L106" s="83"/>
      <c r="M106" s="91"/>
      <c r="P106" s="24"/>
    </row>
    <row r="107" spans="4:16" ht="15" customHeight="1" x14ac:dyDescent="0.2">
      <c r="D107" s="110"/>
      <c r="E107" s="57"/>
      <c r="F107" s="21"/>
      <c r="G107" s="90"/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/>
      <c r="E108" s="57"/>
      <c r="F108" s="21"/>
      <c r="G108" s="90"/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/>
      <c r="E109" s="49"/>
      <c r="F109" s="21"/>
      <c r="G109" s="90"/>
      <c r="H109" s="112"/>
      <c r="I109" s="112"/>
      <c r="J109" s="112"/>
      <c r="K109" s="112"/>
      <c r="L109" s="83"/>
      <c r="M109" s="91"/>
      <c r="P109" s="24"/>
    </row>
    <row r="110" spans="4:16" ht="15" customHeight="1" x14ac:dyDescent="0.2">
      <c r="D110" s="110"/>
      <c r="E110" s="57"/>
      <c r="F110" s="21"/>
      <c r="G110" s="90"/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/>
      <c r="E111" s="57"/>
      <c r="F111" s="21"/>
      <c r="G111" s="90"/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/>
      <c r="E112" s="49"/>
      <c r="F112" s="21"/>
      <c r="G112" s="90"/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/>
      <c r="E113" s="49"/>
      <c r="F113" s="21"/>
      <c r="G113" s="90"/>
      <c r="H113" s="54"/>
      <c r="I113" s="54"/>
      <c r="J113" s="54"/>
      <c r="K113" s="54"/>
      <c r="L113" s="83"/>
      <c r="M113" s="91"/>
      <c r="P113" s="24"/>
    </row>
    <row r="114" spans="4:16" ht="12.75" x14ac:dyDescent="0.2">
      <c r="D114" s="110"/>
      <c r="E114" s="49"/>
      <c r="F114" s="21"/>
      <c r="G114" s="90"/>
      <c r="H114" s="54"/>
      <c r="I114" s="54"/>
      <c r="J114" s="54"/>
      <c r="K114" s="54"/>
      <c r="L114" s="83"/>
      <c r="M114" s="91"/>
      <c r="P114" s="24"/>
    </row>
    <row r="115" spans="4:16" ht="12.75" x14ac:dyDescent="0.2">
      <c r="D115" s="110"/>
      <c r="E115" s="49"/>
      <c r="F115" s="21"/>
      <c r="G115" s="90"/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/>
      <c r="E116" s="25"/>
      <c r="F116" s="21"/>
      <c r="G116" s="90"/>
      <c r="H116" s="111"/>
      <c r="I116" s="111"/>
      <c r="J116" s="111"/>
      <c r="K116" s="111"/>
      <c r="L116" s="83"/>
      <c r="M116" s="91"/>
      <c r="P116" s="24"/>
    </row>
    <row r="117" spans="4:16" ht="15" customHeight="1" x14ac:dyDescent="0.2">
      <c r="D117" s="110"/>
      <c r="E117" s="48"/>
      <c r="F117" s="21"/>
      <c r="G117" s="90"/>
      <c r="H117" s="54"/>
      <c r="I117" s="54"/>
      <c r="J117" s="54"/>
      <c r="K117" s="54"/>
      <c r="L117" s="83"/>
      <c r="M117" s="91"/>
      <c r="P117" s="24"/>
    </row>
    <row r="118" spans="4:16" ht="30" customHeight="1" x14ac:dyDescent="0.2">
      <c r="D118" s="110"/>
      <c r="E118" s="49"/>
      <c r="F118" s="21"/>
      <c r="G118" s="90"/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/>
      <c r="E119" s="48"/>
      <c r="F119" s="21"/>
      <c r="G119" s="90"/>
      <c r="H119" s="54"/>
      <c r="I119" s="54"/>
      <c r="J119" s="54"/>
      <c r="K119" s="54"/>
      <c r="L119" s="83"/>
      <c r="M119" s="91"/>
      <c r="P119" s="24"/>
    </row>
    <row r="120" spans="4:16" ht="27.75" customHeight="1" x14ac:dyDescent="0.2">
      <c r="D120" s="110"/>
      <c r="E120" s="46"/>
      <c r="F120" s="21"/>
      <c r="G120" s="90"/>
      <c r="H120" s="111"/>
      <c r="I120" s="111"/>
      <c r="J120" s="111"/>
      <c r="K120" s="111"/>
      <c r="L120" s="83"/>
      <c r="M120" s="91"/>
      <c r="P120" s="24"/>
    </row>
    <row r="121" spans="4:16" ht="15" customHeight="1" x14ac:dyDescent="0.2">
      <c r="D121" s="110"/>
      <c r="E121" s="25"/>
      <c r="F121" s="21"/>
      <c r="G121" s="90"/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/>
      <c r="E122" s="25"/>
      <c r="F122" s="21"/>
      <c r="G122" s="90"/>
      <c r="H122" s="111"/>
      <c r="I122" s="111"/>
      <c r="J122" s="111"/>
      <c r="K122" s="111"/>
      <c r="L122" s="83"/>
      <c r="M122" s="91"/>
      <c r="P122" s="24"/>
    </row>
    <row r="123" spans="4:16" ht="15" customHeight="1" x14ac:dyDescent="0.2">
      <c r="D123" s="110"/>
      <c r="E123" s="48"/>
      <c r="F123" s="21"/>
      <c r="G123" s="90"/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/>
      <c r="E124" s="48"/>
      <c r="F124" s="21"/>
      <c r="G124" s="90"/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201"/>
      <c r="E125" s="202"/>
      <c r="F125" s="202"/>
      <c r="G125" s="202"/>
      <c r="H125" s="202"/>
      <c r="I125" s="202"/>
      <c r="J125" s="202"/>
      <c r="K125" s="203"/>
      <c r="L125" s="83"/>
      <c r="M125" s="91"/>
      <c r="P125" s="113"/>
    </row>
    <row r="126" spans="4:16" ht="12.75" x14ac:dyDescent="0.2">
      <c r="D126" s="110"/>
      <c r="E126" s="20"/>
      <c r="F126" s="21"/>
      <c r="G126" s="90"/>
      <c r="H126" s="111"/>
      <c r="I126" s="111"/>
      <c r="J126" s="111"/>
      <c r="K126" s="111"/>
      <c r="L126" s="83"/>
      <c r="M126" s="91"/>
      <c r="P126" s="24"/>
    </row>
    <row r="127" spans="4:16" ht="15" customHeight="1" x14ac:dyDescent="0.2">
      <c r="D127" s="110"/>
      <c r="E127" s="25"/>
      <c r="F127" s="21"/>
      <c r="G127" s="90"/>
      <c r="H127" s="54"/>
      <c r="I127" s="54"/>
      <c r="J127" s="54"/>
      <c r="K127" s="54"/>
      <c r="L127" s="83"/>
      <c r="M127" s="91"/>
      <c r="P127" s="24"/>
    </row>
    <row r="128" spans="4:16" ht="15" customHeight="1" x14ac:dyDescent="0.2">
      <c r="D128" s="110"/>
      <c r="E128" s="25"/>
      <c r="F128" s="21"/>
      <c r="G128" s="90"/>
      <c r="H128" s="111"/>
      <c r="I128" s="111"/>
      <c r="J128" s="111"/>
      <c r="K128" s="111"/>
      <c r="L128" s="83"/>
      <c r="M128" s="91"/>
      <c r="P128" s="24"/>
    </row>
    <row r="129" spans="4:16" ht="15" customHeight="1" x14ac:dyDescent="0.2">
      <c r="D129" s="110"/>
      <c r="E129" s="48"/>
      <c r="F129" s="21"/>
      <c r="G129" s="90"/>
      <c r="H129" s="54"/>
      <c r="I129" s="54"/>
      <c r="J129" s="54"/>
      <c r="K129" s="54"/>
      <c r="L129" s="83"/>
      <c r="M129" s="91"/>
      <c r="P129" s="24"/>
    </row>
    <row r="130" spans="4:16" ht="15" customHeight="1" x14ac:dyDescent="0.2">
      <c r="D130" s="110"/>
      <c r="E130" s="49"/>
      <c r="F130" s="21"/>
      <c r="G130" s="90"/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/>
      <c r="E131" s="48"/>
      <c r="F131" s="21"/>
      <c r="G131" s="90"/>
      <c r="H131" s="54"/>
      <c r="I131" s="54"/>
      <c r="J131" s="54"/>
      <c r="K131" s="54"/>
      <c r="L131" s="83"/>
      <c r="M131" s="91"/>
      <c r="P131" s="24"/>
    </row>
    <row r="132" spans="4:16" ht="15" customHeight="1" x14ac:dyDescent="0.2">
      <c r="D132" s="110"/>
      <c r="E132" s="20"/>
      <c r="F132" s="21"/>
      <c r="G132" s="90"/>
      <c r="H132" s="112"/>
      <c r="I132" s="112"/>
      <c r="J132" s="112"/>
      <c r="K132" s="112"/>
      <c r="L132" s="83"/>
      <c r="M132" s="91"/>
      <c r="P132" s="24"/>
    </row>
    <row r="133" spans="4:16" ht="15" customHeight="1" x14ac:dyDescent="0.2">
      <c r="D133" s="110"/>
      <c r="E133" s="25"/>
      <c r="F133" s="21"/>
      <c r="G133" s="90"/>
      <c r="H133" s="112"/>
      <c r="I133" s="112"/>
      <c r="J133" s="112"/>
      <c r="K133" s="112"/>
      <c r="L133" s="83"/>
      <c r="M133" s="91"/>
      <c r="P133" s="24"/>
    </row>
    <row r="134" spans="4:16" ht="15" customHeight="1" x14ac:dyDescent="0.2">
      <c r="D134" s="110"/>
      <c r="E134" s="48"/>
      <c r="F134" s="21"/>
      <c r="G134" s="90"/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/>
      <c r="E135" s="48"/>
      <c r="F135" s="21"/>
      <c r="G135" s="90"/>
      <c r="H135" s="112"/>
      <c r="I135" s="112"/>
      <c r="J135" s="112"/>
      <c r="K135" s="112"/>
      <c r="L135" s="83"/>
      <c r="M135" s="91"/>
      <c r="P135" s="24"/>
    </row>
    <row r="136" spans="4:16" ht="15" customHeight="1" x14ac:dyDescent="0.2">
      <c r="D136" s="110"/>
      <c r="E136" s="49"/>
      <c r="F136" s="21"/>
      <c r="G136" s="90"/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/>
      <c r="E137" s="49"/>
      <c r="F137" s="21"/>
      <c r="G137" s="90"/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/>
      <c r="E138" s="25"/>
      <c r="F138" s="21"/>
      <c r="G138" s="90"/>
      <c r="H138" s="112"/>
      <c r="I138" s="112"/>
      <c r="J138" s="112"/>
      <c r="K138" s="112"/>
      <c r="L138" s="83"/>
      <c r="M138" s="91"/>
      <c r="P138" s="24"/>
    </row>
    <row r="139" spans="4:16" ht="15" customHeight="1" x14ac:dyDescent="0.2">
      <c r="D139" s="110"/>
      <c r="E139" s="48"/>
      <c r="F139" s="21"/>
      <c r="G139" s="90"/>
      <c r="H139" s="54"/>
      <c r="I139" s="54"/>
      <c r="J139" s="54"/>
      <c r="K139" s="54"/>
      <c r="L139" s="83"/>
      <c r="M139" s="91"/>
      <c r="P139" s="24"/>
    </row>
    <row r="140" spans="4:16" ht="15" customHeight="1" x14ac:dyDescent="0.2">
      <c r="D140" s="110"/>
      <c r="E140" s="49"/>
      <c r="F140" s="21"/>
      <c r="G140" s="90"/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/>
      <c r="E141" s="48"/>
      <c r="F141" s="21"/>
      <c r="G141" s="90"/>
      <c r="H141" s="61"/>
      <c r="I141" s="61"/>
      <c r="J141" s="61"/>
      <c r="K141" s="61"/>
      <c r="L141" s="83"/>
      <c r="M141" s="91"/>
      <c r="P141" s="24"/>
    </row>
    <row r="142" spans="4:16" ht="25.5" customHeight="1" x14ac:dyDescent="0.2">
      <c r="D142" s="110"/>
      <c r="E142" s="20"/>
      <c r="F142" s="21"/>
      <c r="G142" s="90"/>
      <c r="H142" s="114"/>
      <c r="I142" s="114"/>
      <c r="J142" s="114"/>
      <c r="K142" s="114"/>
      <c r="L142" s="83"/>
      <c r="M142" s="91"/>
      <c r="P142" s="24"/>
    </row>
    <row r="143" spans="4:16" ht="15" customHeight="1" x14ac:dyDescent="0.2">
      <c r="D143" s="110"/>
      <c r="E143" s="25"/>
      <c r="F143" s="21"/>
      <c r="G143" s="90"/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/>
      <c r="E144" s="25"/>
      <c r="F144" s="21"/>
      <c r="G144" s="90"/>
      <c r="H144" s="114"/>
      <c r="I144" s="114"/>
      <c r="J144" s="114"/>
      <c r="K144" s="114"/>
      <c r="L144" s="83"/>
      <c r="M144" s="91"/>
      <c r="P144" s="24"/>
    </row>
    <row r="145" spans="4:17" ht="15" customHeight="1" x14ac:dyDescent="0.2">
      <c r="D145" s="110"/>
      <c r="E145" s="48"/>
      <c r="F145" s="21"/>
      <c r="G145" s="90"/>
      <c r="H145" s="54"/>
      <c r="I145" s="54"/>
      <c r="J145" s="54"/>
      <c r="K145" s="54"/>
      <c r="L145" s="83"/>
      <c r="M145" s="91"/>
      <c r="P145" s="24"/>
    </row>
    <row r="146" spans="4:17" ht="15" customHeight="1" x14ac:dyDescent="0.2">
      <c r="D146" s="110"/>
      <c r="E146" s="48"/>
      <c r="F146" s="21"/>
      <c r="G146" s="90"/>
      <c r="H146" s="54"/>
      <c r="I146" s="54"/>
      <c r="J146" s="54"/>
      <c r="K146" s="54"/>
      <c r="L146" s="83"/>
      <c r="M146" s="91"/>
      <c r="P146" s="24"/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/>
      <c r="F148" s="194"/>
      <c r="G148" s="194"/>
      <c r="H148" s="124"/>
      <c r="I148" s="194"/>
      <c r="J148" s="194"/>
      <c r="K148" s="194"/>
      <c r="L148" s="124"/>
      <c r="M148" s="117"/>
      <c r="N148" s="117"/>
      <c r="O148" s="91"/>
      <c r="P148" s="116"/>
      <c r="Q148" s="116"/>
    </row>
    <row r="149" spans="4:17" ht="12.75" x14ac:dyDescent="0.2">
      <c r="E149" s="118"/>
      <c r="F149" s="204"/>
      <c r="G149" s="204"/>
      <c r="H149" s="91"/>
      <c r="I149" s="204"/>
      <c r="J149" s="204"/>
      <c r="K149" s="204"/>
      <c r="L149" s="91"/>
      <c r="M149" s="204"/>
      <c r="N149" s="204"/>
      <c r="O149" s="91"/>
      <c r="P149" s="116"/>
      <c r="Q149" s="116"/>
    </row>
    <row r="150" spans="4:17" ht="12.75" x14ac:dyDescent="0.2">
      <c r="E150" s="118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/>
      <c r="F151" s="194"/>
      <c r="G151" s="194"/>
      <c r="H151" s="194"/>
      <c r="I151" s="91"/>
      <c r="J151" s="118"/>
      <c r="K151" s="124"/>
      <c r="L151" s="91"/>
      <c r="M151" s="91"/>
      <c r="N151" s="91"/>
      <c r="O151" s="91"/>
      <c r="P151" s="116"/>
      <c r="Q151" s="116"/>
    </row>
    <row r="152" spans="4:17" ht="12.75" x14ac:dyDescent="0.2">
      <c r="E152" s="91"/>
      <c r="F152" s="205"/>
      <c r="G152" s="205"/>
      <c r="H152" s="205"/>
      <c r="I152" s="91"/>
      <c r="J152" s="119"/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workbookViewId="0">
      <selection activeCell="D4" sqref="D4"/>
    </sheetView>
  </sheetViews>
  <sheetFormatPr defaultRowHeight="15" x14ac:dyDescent="0.25"/>
  <cols>
    <col min="2" max="2" width="36.140625" customWidth="1"/>
    <col min="4" max="4" width="12.85546875" customWidth="1"/>
  </cols>
  <sheetData>
    <row r="1" spans="2:16" x14ac:dyDescent="0.25">
      <c r="B1" t="s">
        <v>331</v>
      </c>
    </row>
    <row r="2" spans="2:16" x14ac:dyDescent="0.25">
      <c r="B2" s="72" t="s">
        <v>332</v>
      </c>
      <c r="C2" s="72" t="s">
        <v>333</v>
      </c>
      <c r="D2" s="72" t="s">
        <v>334</v>
      </c>
      <c r="E2" s="72" t="s">
        <v>335</v>
      </c>
      <c r="F2" s="72" t="s">
        <v>336</v>
      </c>
      <c r="G2" s="72" t="s">
        <v>337</v>
      </c>
      <c r="H2" s="72" t="s">
        <v>338</v>
      </c>
      <c r="I2" s="72" t="s">
        <v>339</v>
      </c>
      <c r="J2" s="72" t="s">
        <v>340</v>
      </c>
      <c r="K2" s="72" t="s">
        <v>341</v>
      </c>
      <c r="L2" s="72" t="s">
        <v>342</v>
      </c>
      <c r="M2" s="72" t="s">
        <v>343</v>
      </c>
      <c r="N2" s="72" t="s">
        <v>344</v>
      </c>
      <c r="O2" s="72" t="s">
        <v>345</v>
      </c>
    </row>
    <row r="3" spans="2:16" x14ac:dyDescent="0.25">
      <c r="B3" s="72">
        <v>990</v>
      </c>
      <c r="C3" s="72">
        <f>Лист1!G46</f>
        <v>196.041</v>
      </c>
      <c r="D3" s="72">
        <f>'Испр 2'!G46</f>
        <v>196.041</v>
      </c>
      <c r="E3" s="72">
        <f>Лист3!G46</f>
        <v>200.71600000000004</v>
      </c>
      <c r="F3" s="72">
        <f>Лист4!G46</f>
        <v>257.12100000000004</v>
      </c>
      <c r="G3" s="72">
        <f>Лист5!G46</f>
        <v>78.677999999999997</v>
      </c>
      <c r="H3" s="72">
        <f>Лист6!G46</f>
        <v>122.14700000000001</v>
      </c>
      <c r="I3" s="72">
        <f>Лист7!G46</f>
        <v>0</v>
      </c>
      <c r="J3" s="72">
        <f>Лист8!G46</f>
        <v>0</v>
      </c>
      <c r="K3" s="72">
        <f>Лист9!G46</f>
        <v>0</v>
      </c>
      <c r="L3" s="72">
        <f>Лист10!G46</f>
        <v>0</v>
      </c>
      <c r="M3" s="72">
        <f>Лист11!G46</f>
        <v>0</v>
      </c>
      <c r="N3" s="72">
        <f>Лист12!G46</f>
        <v>0</v>
      </c>
      <c r="O3" s="73">
        <f>SUM(C3:N3)</f>
        <v>1050.7440000000001</v>
      </c>
      <c r="P3" t="s">
        <v>331</v>
      </c>
    </row>
    <row r="4" spans="2:16" x14ac:dyDescent="0.25">
      <c r="B4" s="72">
        <v>10</v>
      </c>
      <c r="C4" s="72">
        <f>Лист1!G15</f>
        <v>1949.7840000000001</v>
      </c>
      <c r="D4" s="72">
        <f>'Испр 2'!G15</f>
        <v>1949.7840000000001</v>
      </c>
      <c r="E4" s="72">
        <f>Лист3!G15</f>
        <v>2239.7240000000002</v>
      </c>
      <c r="F4" s="72">
        <f>Лист4!G15</f>
        <v>2147.1840000000002</v>
      </c>
      <c r="G4" s="72">
        <f>Лист5!G15</f>
        <v>2178.54</v>
      </c>
      <c r="H4" s="72">
        <f>Лист6!G15</f>
        <v>2022.652</v>
      </c>
      <c r="I4" s="72">
        <f>Лист7!G15</f>
        <v>0</v>
      </c>
      <c r="J4" s="72">
        <f>Лист8!G15</f>
        <v>0</v>
      </c>
      <c r="K4" s="72">
        <f>Лист9!G15</f>
        <v>0</v>
      </c>
      <c r="L4" s="72">
        <f>Лист10!G15</f>
        <v>0</v>
      </c>
      <c r="M4" s="72">
        <f>Лист11!G15</f>
        <v>0</v>
      </c>
      <c r="N4" s="72">
        <f>Лист12!G15</f>
        <v>0</v>
      </c>
      <c r="O4" s="73">
        <f>SUM(C4:N4)</f>
        <v>12487.668</v>
      </c>
      <c r="P4" t="s">
        <v>346</v>
      </c>
    </row>
    <row r="5" spans="2:16" x14ac:dyDescent="0.25">
      <c r="B5" s="72" t="s">
        <v>347</v>
      </c>
      <c r="C5" s="72">
        <f>C3/C4</f>
        <v>0.10054498344431997</v>
      </c>
      <c r="D5" s="72">
        <f t="shared" ref="D5:O5" si="0">D3/D4</f>
        <v>0.10054498344431997</v>
      </c>
      <c r="E5" s="72">
        <f t="shared" si="0"/>
        <v>8.9616399163468363E-2</v>
      </c>
      <c r="F5" s="72">
        <f t="shared" si="0"/>
        <v>0.11974800482865</v>
      </c>
      <c r="G5" s="72">
        <f t="shared" si="0"/>
        <v>3.6115012806742126E-2</v>
      </c>
      <c r="H5" s="72">
        <f t="shared" si="0"/>
        <v>6.0389528203566412E-2</v>
      </c>
      <c r="I5" s="72" t="e">
        <f t="shared" si="0"/>
        <v>#DIV/0!</v>
      </c>
      <c r="J5" s="72" t="e">
        <f t="shared" si="0"/>
        <v>#DIV/0!</v>
      </c>
      <c r="K5" s="72" t="e">
        <f t="shared" si="0"/>
        <v>#DIV/0!</v>
      </c>
      <c r="L5" s="72" t="e">
        <f t="shared" si="0"/>
        <v>#DIV/0!</v>
      </c>
      <c r="M5" s="72" t="e">
        <f t="shared" si="0"/>
        <v>#DIV/0!</v>
      </c>
      <c r="N5" s="72" t="e">
        <f t="shared" si="0"/>
        <v>#DIV/0!</v>
      </c>
      <c r="O5" s="72">
        <f t="shared" si="0"/>
        <v>8.4142531656030584E-2</v>
      </c>
    </row>
    <row r="6" spans="2:16" x14ac:dyDescent="0.25">
      <c r="C6">
        <f>C4+C3</f>
        <v>2145.8250000000003</v>
      </c>
      <c r="D6">
        <f t="shared" ref="D6:N6" si="1">D4+D3</f>
        <v>2145.8250000000003</v>
      </c>
      <c r="E6">
        <f t="shared" si="1"/>
        <v>2440.44</v>
      </c>
      <c r="F6">
        <f t="shared" si="1"/>
        <v>2404.3050000000003</v>
      </c>
      <c r="G6">
        <f t="shared" si="1"/>
        <v>2257.2179999999998</v>
      </c>
      <c r="H6">
        <f t="shared" si="1"/>
        <v>2144.799</v>
      </c>
      <c r="I6">
        <f t="shared" si="1"/>
        <v>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</row>
    <row r="7" spans="2:16" x14ac:dyDescent="0.25">
      <c r="B7" t="s">
        <v>348</v>
      </c>
    </row>
    <row r="8" spans="2:16" x14ac:dyDescent="0.25">
      <c r="B8" s="72">
        <v>1000</v>
      </c>
      <c r="C8" s="72">
        <f>Лист1!G47</f>
        <v>2.8502770462946962</v>
      </c>
      <c r="D8" s="72">
        <f>'Испр 2'!G47</f>
        <v>2.8502770462946962</v>
      </c>
      <c r="E8" s="72">
        <f>Лист3!G47</f>
        <v>2.3017772505061278</v>
      </c>
      <c r="F8" s="72">
        <f>Лист4!G47</f>
        <v>2.7546399929526162</v>
      </c>
      <c r="G8" s="72">
        <f>Лист5!G47</f>
        <v>0.27688982418844665</v>
      </c>
      <c r="H8" s="72">
        <f>Лист6!G47</f>
        <v>5.2894878466512842E-2</v>
      </c>
      <c r="I8" s="72">
        <f>Лист7!G47</f>
        <v>0</v>
      </c>
      <c r="J8" s="72">
        <f>Лист8!G47</f>
        <v>0</v>
      </c>
      <c r="K8" s="72">
        <f>Лист9!G47</f>
        <v>0</v>
      </c>
      <c r="L8" s="72">
        <f>Лист10!G47</f>
        <v>0</v>
      </c>
      <c r="M8" s="72">
        <f>Лист11!G47</f>
        <v>0</v>
      </c>
      <c r="N8" s="72">
        <f>Лист12!G47</f>
        <v>0</v>
      </c>
      <c r="O8" s="73">
        <f>SUM(C8:N8)</f>
        <v>11.086756038703093</v>
      </c>
      <c r="P8" t="s">
        <v>348</v>
      </c>
    </row>
    <row r="9" spans="2:16" x14ac:dyDescent="0.25">
      <c r="B9" s="72">
        <v>980</v>
      </c>
      <c r="C9" s="72">
        <f>Лист1!G45</f>
        <v>25.498000000000001</v>
      </c>
      <c r="D9" s="72">
        <f>'Испр 2'!G45</f>
        <v>25.498000000000001</v>
      </c>
      <c r="E9" s="72">
        <f>Лист3!G45</f>
        <v>23.382999999999999</v>
      </c>
      <c r="F9" s="72">
        <f>Лист4!G45</f>
        <v>20.248999999999999</v>
      </c>
      <c r="G9" s="72">
        <f>Лист5!G45</f>
        <v>7.39</v>
      </c>
      <c r="H9" s="72">
        <f>Лист6!G45</f>
        <v>0.82299999999999995</v>
      </c>
      <c r="I9" s="72">
        <f>Лист7!G45</f>
        <v>0</v>
      </c>
      <c r="J9" s="72">
        <f>Лист8!G45</f>
        <v>0</v>
      </c>
      <c r="K9" s="72">
        <f>Лист9!G45</f>
        <v>0</v>
      </c>
      <c r="L9" s="72">
        <f>Лист10!G45</f>
        <v>0</v>
      </c>
      <c r="M9" s="72">
        <f>Лист11!G45</f>
        <v>0</v>
      </c>
      <c r="N9" s="72">
        <f>Лист12!G45</f>
        <v>0</v>
      </c>
      <c r="O9" s="73">
        <f>SUM(C9:N9)</f>
        <v>102.84099999999999</v>
      </c>
      <c r="P9" t="s">
        <v>349</v>
      </c>
    </row>
    <row r="10" spans="2:16" x14ac:dyDescent="0.25">
      <c r="B10" s="72"/>
      <c r="C10" s="72">
        <f>C8+C9</f>
        <v>28.348277046294697</v>
      </c>
      <c r="D10" s="72">
        <f t="shared" ref="D10:O10" si="2">D8+D9</f>
        <v>28.348277046294697</v>
      </c>
      <c r="E10" s="72">
        <f t="shared" si="2"/>
        <v>25.684777250506126</v>
      </c>
      <c r="F10" s="72">
        <f t="shared" si="2"/>
        <v>23.003639992952614</v>
      </c>
      <c r="G10" s="72">
        <f t="shared" si="2"/>
        <v>7.6668898241884467</v>
      </c>
      <c r="H10" s="72">
        <f t="shared" si="2"/>
        <v>0.87589487846651282</v>
      </c>
      <c r="I10" s="72">
        <f t="shared" si="2"/>
        <v>0</v>
      </c>
      <c r="J10" s="72">
        <f t="shared" si="2"/>
        <v>0</v>
      </c>
      <c r="K10" s="72">
        <f t="shared" si="2"/>
        <v>0</v>
      </c>
      <c r="L10" s="72">
        <f t="shared" si="2"/>
        <v>0</v>
      </c>
      <c r="M10" s="72">
        <f t="shared" si="2"/>
        <v>0</v>
      </c>
      <c r="N10" s="72">
        <f t="shared" si="2"/>
        <v>0</v>
      </c>
      <c r="O10" s="72">
        <f t="shared" si="2"/>
        <v>113.92775603870308</v>
      </c>
      <c r="P10" t="s">
        <v>350</v>
      </c>
    </row>
    <row r="11" spans="2:16" x14ac:dyDescent="0.25">
      <c r="B11" s="72" t="s">
        <v>347</v>
      </c>
      <c r="C11" s="72">
        <f>C8/C10</f>
        <v>0.10054498344431997</v>
      </c>
      <c r="D11" s="72">
        <f t="shared" ref="D11:O11" si="3">D8/D10</f>
        <v>0.10054498344431997</v>
      </c>
      <c r="E11" s="72">
        <f t="shared" si="3"/>
        <v>8.9616399163468335E-2</v>
      </c>
      <c r="F11" s="72">
        <f t="shared" si="3"/>
        <v>0.11974800482865001</v>
      </c>
      <c r="G11" s="72">
        <f t="shared" si="3"/>
        <v>3.6115012806742126E-2</v>
      </c>
      <c r="H11" s="72">
        <f t="shared" si="3"/>
        <v>6.0389528203566405E-2</v>
      </c>
      <c r="I11" s="72" t="e">
        <f t="shared" si="3"/>
        <v>#DIV/0!</v>
      </c>
      <c r="J11" s="72" t="e">
        <f t="shared" si="3"/>
        <v>#DIV/0!</v>
      </c>
      <c r="K11" s="72" t="e">
        <f t="shared" si="3"/>
        <v>#DIV/0!</v>
      </c>
      <c r="L11" s="72" t="e">
        <f t="shared" si="3"/>
        <v>#DIV/0!</v>
      </c>
      <c r="M11" s="72" t="e">
        <f t="shared" si="3"/>
        <v>#DIV/0!</v>
      </c>
      <c r="N11" s="72" t="e">
        <f t="shared" si="3"/>
        <v>#DIV/0!</v>
      </c>
      <c r="O11" s="72">
        <f t="shared" si="3"/>
        <v>9.731391562681832E-2</v>
      </c>
    </row>
    <row r="12" spans="2:16" x14ac:dyDescent="0.25">
      <c r="O12" s="72"/>
    </row>
    <row r="13" spans="2:16" x14ac:dyDescent="0.25">
      <c r="B13" t="s">
        <v>351</v>
      </c>
      <c r="C13" s="74">
        <f t="shared" ref="C13:N13" si="4">C11-C5</f>
        <v>0</v>
      </c>
      <c r="D13" s="74">
        <f>D11-D5</f>
        <v>0</v>
      </c>
      <c r="E13" s="74">
        <f t="shared" si="4"/>
        <v>0</v>
      </c>
      <c r="F13" s="74">
        <f t="shared" si="4"/>
        <v>0</v>
      </c>
      <c r="G13" s="74">
        <f>G11-G5</f>
        <v>0</v>
      </c>
      <c r="H13" s="74">
        <f t="shared" si="4"/>
        <v>0</v>
      </c>
      <c r="I13" s="74" t="e">
        <f t="shared" si="4"/>
        <v>#DIV/0!</v>
      </c>
      <c r="J13" s="74" t="e">
        <f t="shared" si="4"/>
        <v>#DIV/0!</v>
      </c>
      <c r="K13" s="74" t="e">
        <f t="shared" si="4"/>
        <v>#DIV/0!</v>
      </c>
      <c r="L13" s="74" t="e">
        <f t="shared" si="4"/>
        <v>#DIV/0!</v>
      </c>
      <c r="M13" s="74" t="e">
        <f t="shared" si="4"/>
        <v>#DIV/0!</v>
      </c>
      <c r="N13" s="74" t="e">
        <f t="shared" si="4"/>
        <v>#DIV/0!</v>
      </c>
      <c r="O13">
        <f>(O11-O5)*100</f>
        <v>1.3171383970787738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год</vt:lpstr>
      <vt:lpstr>Лист1</vt:lpstr>
      <vt:lpstr>Испр 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2023-08-17T01:43:45Z</dcterms:modified>
</cp:coreProperties>
</file>