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0" windowWidth="19440" windowHeight="152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45" i="1" l="1"/>
  <c r="E41" i="1"/>
  <c r="E35" i="1"/>
  <c r="E21" i="1"/>
  <c r="E42" i="1" s="1"/>
  <c r="E13" i="1"/>
  <c r="E15" i="1"/>
  <c r="E14" i="1"/>
  <c r="D47" i="1"/>
  <c r="D42" i="1"/>
  <c r="D35" i="1"/>
  <c r="D39" i="1"/>
  <c r="D37" i="1"/>
  <c r="D25" i="1"/>
  <c r="D18" i="1"/>
  <c r="D17" i="1"/>
  <c r="D16" i="1"/>
  <c r="E39" i="1" l="1"/>
  <c r="E37" i="1"/>
  <c r="E25" i="1"/>
  <c r="E19" i="1"/>
  <c r="E18" i="1"/>
  <c r="E16" i="1"/>
  <c r="E17" i="1" s="1"/>
  <c r="E10" i="1"/>
  <c r="E8" i="1"/>
  <c r="E9" i="1" s="1"/>
  <c r="D21" i="1"/>
  <c r="D41" i="1" s="1"/>
  <c r="D45" i="1" s="1"/>
  <c r="D19" i="1"/>
  <c r="D13" i="1"/>
  <c r="E47" i="1" l="1"/>
  <c r="C21" i="1"/>
  <c r="C41" i="1" s="1"/>
  <c r="C45" i="1" s="1"/>
  <c r="C13" i="1" l="1"/>
  <c r="C35" i="1"/>
  <c r="C25" i="1"/>
  <c r="C37" i="1"/>
  <c r="C16" i="1"/>
  <c r="C8" i="1"/>
  <c r="C42" i="1" l="1"/>
  <c r="C10" i="1" l="1"/>
  <c r="E6" i="1"/>
  <c r="B6" i="1"/>
  <c r="E11" i="1" l="1"/>
  <c r="C47" i="1"/>
</calcChain>
</file>

<file path=xl/sharedStrings.xml><?xml version="1.0" encoding="utf-8"?>
<sst xmlns="http://schemas.openxmlformats.org/spreadsheetml/2006/main" count="82" uniqueCount="75">
  <si>
    <t>Таблица № П1.15.</t>
  </si>
  <si>
    <t xml:space="preserve">Смета расходов </t>
  </si>
  <si>
    <t>№ п.п.</t>
  </si>
  <si>
    <t>Наименование показателя</t>
  </si>
  <si>
    <t>1.</t>
  </si>
  <si>
    <t>Сырье, основные материалы</t>
  </si>
  <si>
    <t>2.</t>
  </si>
  <si>
    <t>Вспомогательные материалы</t>
  </si>
  <si>
    <t>2.1.</t>
  </si>
  <si>
    <t>из них на ремонт</t>
  </si>
  <si>
    <t>3.</t>
  </si>
  <si>
    <t>Работы и услуги производ. характера</t>
  </si>
  <si>
    <t>3.1.</t>
  </si>
  <si>
    <t>4.</t>
  </si>
  <si>
    <t>Топливо на технологические цели</t>
  </si>
  <si>
    <t>5.</t>
  </si>
  <si>
    <t xml:space="preserve">Энергия </t>
  </si>
  <si>
    <t>5.1.</t>
  </si>
  <si>
    <t>Энергия на технологические цели (покупная энергия Таблица № П1.12.)</t>
  </si>
  <si>
    <t>5.2.</t>
  </si>
  <si>
    <t>Энергия на хозяйственные нужды</t>
  </si>
  <si>
    <t>6.</t>
  </si>
  <si>
    <t>Затраты на оплату труда</t>
  </si>
  <si>
    <t>6.1.</t>
  </si>
  <si>
    <t>7.</t>
  </si>
  <si>
    <t>Страховые взносы социального характера</t>
  </si>
  <si>
    <t>7.1.</t>
  </si>
  <si>
    <t>8.</t>
  </si>
  <si>
    <t>Амортизация основных фондов</t>
  </si>
  <si>
    <t>9.</t>
  </si>
  <si>
    <t>Прочие затраты всего</t>
  </si>
  <si>
    <t xml:space="preserve">    в том числе:</t>
  </si>
  <si>
    <t>подготовка кадров</t>
  </si>
  <si>
    <t>техника безопастн( медицина)</t>
  </si>
  <si>
    <t>другие прочие расходы</t>
  </si>
  <si>
    <t>9.1.</t>
  </si>
  <si>
    <t>Целевые средства на НИОКР</t>
  </si>
  <si>
    <t>9.2.</t>
  </si>
  <si>
    <t>Средства на страхование</t>
  </si>
  <si>
    <t>9.3.</t>
  </si>
  <si>
    <t>Плата за предельно допустимые выбросы (сбросы)</t>
  </si>
  <si>
    <t>9.4.</t>
  </si>
  <si>
    <t>Услуги ФСК</t>
  </si>
  <si>
    <t>9.5.</t>
  </si>
  <si>
    <t>Отчисления в ремонтный фонд (в случае его формирования)</t>
  </si>
  <si>
    <t>9.6.</t>
  </si>
  <si>
    <t>Водный налог (ГЭС)</t>
  </si>
  <si>
    <t>9.7.</t>
  </si>
  <si>
    <t>Непроизводственные расходы (налоги и другие обязательные платежи и сборы) имущество</t>
  </si>
  <si>
    <t>9.7.1.</t>
  </si>
  <si>
    <t>Налог на землю</t>
  </si>
  <si>
    <t>9.7.2.</t>
  </si>
  <si>
    <t>Транспортный налог</t>
  </si>
  <si>
    <t>9.8.</t>
  </si>
  <si>
    <t>Другие затраты, относимые на себестоимость продукции, всего</t>
  </si>
  <si>
    <t xml:space="preserve"> </t>
  </si>
  <si>
    <t>Арендная плата</t>
  </si>
  <si>
    <t>Прочие другие затраты</t>
  </si>
  <si>
    <t xml:space="preserve">Общехозяйственные затраты </t>
  </si>
  <si>
    <t>10.</t>
  </si>
  <si>
    <t>Итого затрат</t>
  </si>
  <si>
    <t>10.1.</t>
  </si>
  <si>
    <t>11.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</si>
  <si>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</si>
  <si>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</si>
  <si>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</si>
  <si>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</si>
  <si>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 xml:space="preserve">Всего себестоимость товарной продукции </t>
  </si>
  <si>
    <t>13.1.</t>
  </si>
  <si>
    <t xml:space="preserve"> - расходы без учета стоимости потерь электрической энергии</t>
  </si>
  <si>
    <t>Архипенко Д.В.</t>
  </si>
  <si>
    <t>ООО "Сибирские Энергетические Сети"</t>
  </si>
  <si>
    <t xml:space="preserve">Генеральный директор </t>
  </si>
  <si>
    <t xml:space="preserve">2023 год  6 мес. факт </t>
  </si>
  <si>
    <t>2024 год  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</si>
</sst>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ahoma"/>
      <family val="2"/>
      <charset val="204"/>
    </font>
    <font>
      <sz val="12"/>
      <name val="Tahoma"/>
      <family val="2"/>
      <charset val="204"/>
    </font>
    <font>
      <sz val="16"/>
      <name val="Tahoma"/>
      <family val="2"/>
      <charset val="204"/>
    </font>
    <font>
      <b/>
      <sz val="9"/>
      <name val="Tahoma"/>
      <family val="2"/>
      <charset val="204"/>
    </font>
    <font>
      <b/>
      <sz val="12"/>
      <name val="Tahoma"/>
      <family val="2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1" applyBorder="0">
      <alignment horizontal="center" vertical="center" wrapText="1"/>
    </xf>
    <xf numFmtId="4" fontId="6" fillId="2" borderId="2" applyBorder="0">
      <alignment horizontal="right"/>
    </xf>
    <xf numFmtId="4" fontId="6" fillId="3" borderId="0" applyFont="0" applyBorder="0">
      <alignment horizontal="right"/>
    </xf>
  </cellStyleXfs>
  <cellXfs count="29">
    <xf numFmtId="0" fontId="0" fillId="0" borderId="0" xfId="0"/>
    <xf numFmtId="0" fontId="0" fillId="0" borderId="0" xfId="0" applyAlignment="1">
      <alignment vertical="top"/>
    </xf>
    <xf numFmtId="2" fontId="1" fillId="0" borderId="0" xfId="0" applyNumberFormat="1" applyFont="1" applyAlignment="1">
      <alignment vertical="top"/>
    </xf>
    <xf numFmtId="0" fontId="2" fillId="0" borderId="0" xfId="0" applyFont="1" applyAlignment="1">
      <alignment horizontal="right" vertical="top"/>
    </xf>
    <xf numFmtId="0" fontId="5" fillId="0" borderId="2" xfId="1" applyFont="1" applyBorder="1">
      <alignment horizontal="center" vertical="center" wrapText="1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vertical="top"/>
    </xf>
    <xf numFmtId="0" fontId="5" fillId="0" borderId="2" xfId="1" applyFont="1" applyBorder="1" applyAlignment="1">
      <alignment vertical="center" wrapText="1"/>
    </xf>
    <xf numFmtId="4" fontId="2" fillId="0" borderId="2" xfId="2" applyFont="1" applyFill="1" applyBorder="1">
      <alignment horizontal="right"/>
    </xf>
    <xf numFmtId="4" fontId="2" fillId="0" borderId="2" xfId="2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" fontId="2" fillId="0" borderId="2" xfId="2" applyFont="1" applyFill="1" applyBorder="1" applyAlignment="1">
      <alignment horizontal="center" vertical="center"/>
    </xf>
    <xf numFmtId="4" fontId="2" fillId="3" borderId="2" xfId="3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2" fillId="0" borderId="2" xfId="3" applyFont="1" applyFill="1" applyBorder="1" applyAlignment="1">
      <alignment horizontal="center" vertical="center"/>
    </xf>
    <xf numFmtId="0" fontId="1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2" xfId="1" applyFont="1" applyBorder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0" xfId="0" applyFont="1"/>
  </cellXfs>
  <cellStyles count="4">
    <cellStyle name="ЗаголовокСтолбца" xfId="1"/>
    <cellStyle name="Значение" xfId="2"/>
    <cellStyle name="Обычный" xfId="0" builtinId="0"/>
    <cellStyle name="Формула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22" zoomScaleNormal="100" workbookViewId="0">
      <selection activeCell="J47" sqref="J47"/>
    </sheetView>
  </sheetViews>
  <sheetFormatPr defaultRowHeight="15" x14ac:dyDescent="0.25"/>
  <cols>
    <col min="2" max="2" width="37.7109375" customWidth="1"/>
    <col min="3" max="3" width="31" style="12" hidden="1" customWidth="1"/>
    <col min="4" max="4" width="31" style="12" customWidth="1"/>
    <col min="5" max="5" width="21.42578125" customWidth="1"/>
  </cols>
  <sheetData>
    <row r="1" spans="1:5" x14ac:dyDescent="0.25">
      <c r="A1" s="1"/>
      <c r="B1" s="2" t="s">
        <v>71</v>
      </c>
      <c r="E1" s="3" t="s">
        <v>0</v>
      </c>
    </row>
    <row r="2" spans="1:5" ht="19.5" x14ac:dyDescent="0.25">
      <c r="A2" s="21" t="s">
        <v>1</v>
      </c>
      <c r="B2" s="21"/>
      <c r="C2" s="21"/>
      <c r="D2" s="21"/>
      <c r="E2" s="21"/>
    </row>
    <row r="3" spans="1:5" x14ac:dyDescent="0.25">
      <c r="A3" s="1"/>
      <c r="B3" s="1"/>
      <c r="E3" s="1"/>
    </row>
    <row r="4" spans="1:5" x14ac:dyDescent="0.25">
      <c r="A4" s="22" t="s">
        <v>2</v>
      </c>
      <c r="B4" s="22" t="s">
        <v>3</v>
      </c>
      <c r="C4" s="4"/>
      <c r="D4" s="4"/>
      <c r="E4" s="9"/>
    </row>
    <row r="5" spans="1:5" x14ac:dyDescent="0.25">
      <c r="A5" s="22"/>
      <c r="B5" s="22"/>
      <c r="D5" s="4" t="s">
        <v>73</v>
      </c>
      <c r="E5" s="4" t="s">
        <v>74</v>
      </c>
    </row>
    <row r="6" spans="1:5" x14ac:dyDescent="0.25">
      <c r="A6" s="4">
        <v>1</v>
      </c>
      <c r="B6" s="4">
        <f t="shared" ref="B6" si="0">A6+1</f>
        <v>2</v>
      </c>
      <c r="C6" s="4">
        <v>3</v>
      </c>
      <c r="D6" s="4">
        <v>3</v>
      </c>
      <c r="E6" s="4">
        <f>C6+1</f>
        <v>4</v>
      </c>
    </row>
    <row r="7" spans="1:5" ht="23.25" customHeight="1" x14ac:dyDescent="0.25">
      <c r="A7" s="5" t="s">
        <v>4</v>
      </c>
      <c r="B7" s="6" t="s">
        <v>5</v>
      </c>
      <c r="C7" s="14"/>
      <c r="D7" s="14"/>
      <c r="E7" s="14"/>
    </row>
    <row r="8" spans="1:5" ht="24" customHeight="1" x14ac:dyDescent="0.25">
      <c r="A8" s="5" t="s">
        <v>6</v>
      </c>
      <c r="B8" s="6" t="s">
        <v>7</v>
      </c>
      <c r="C8" s="14">
        <f>C9</f>
        <v>502.38</v>
      </c>
      <c r="D8" s="14">
        <v>20.329999999999998</v>
      </c>
      <c r="E8" s="14">
        <f>(D8*1.15)</f>
        <v>23.379499999999997</v>
      </c>
    </row>
    <row r="9" spans="1:5" ht="21" customHeight="1" x14ac:dyDescent="0.25">
      <c r="A9" s="5" t="s">
        <v>8</v>
      </c>
      <c r="B9" s="6" t="s">
        <v>9</v>
      </c>
      <c r="C9" s="13">
        <v>502.38</v>
      </c>
      <c r="D9" s="11">
        <v>20.329999999999998</v>
      </c>
      <c r="E9" s="11">
        <f>E8</f>
        <v>23.379499999999997</v>
      </c>
    </row>
    <row r="10" spans="1:5" ht="35.25" customHeight="1" x14ac:dyDescent="0.25">
      <c r="A10" s="5" t="s">
        <v>10</v>
      </c>
      <c r="B10" s="6" t="s">
        <v>11</v>
      </c>
      <c r="C10" s="14">
        <f>C11</f>
        <v>510.95</v>
      </c>
      <c r="D10" s="14">
        <v>428.57</v>
      </c>
      <c r="E10" s="14">
        <f>C10*1.15</f>
        <v>587.59249999999997</v>
      </c>
    </row>
    <row r="11" spans="1:5" ht="18.75" customHeight="1" x14ac:dyDescent="0.25">
      <c r="A11" s="5" t="s">
        <v>12</v>
      </c>
      <c r="B11" s="6" t="s">
        <v>9</v>
      </c>
      <c r="C11" s="13">
        <v>510.95</v>
      </c>
      <c r="D11" s="11">
        <v>428.57</v>
      </c>
      <c r="E11" s="11">
        <f>E10</f>
        <v>587.59249999999997</v>
      </c>
    </row>
    <row r="12" spans="1:5" ht="30" customHeight="1" x14ac:dyDescent="0.25">
      <c r="A12" s="5" t="s">
        <v>13</v>
      </c>
      <c r="B12" s="6" t="s">
        <v>14</v>
      </c>
      <c r="C12" s="14"/>
      <c r="D12" s="14"/>
      <c r="E12" s="14"/>
    </row>
    <row r="13" spans="1:5" ht="18" customHeight="1" x14ac:dyDescent="0.25">
      <c r="A13" s="5" t="s">
        <v>15</v>
      </c>
      <c r="B13" s="6" t="s">
        <v>16</v>
      </c>
      <c r="C13" s="14">
        <f>C14+C15</f>
        <v>4854.2700000000004</v>
      </c>
      <c r="D13" s="14">
        <f>D14+D15</f>
        <v>4152.3590000000004</v>
      </c>
      <c r="E13" s="14">
        <f>E14+E15</f>
        <v>4323.3435000000009</v>
      </c>
    </row>
    <row r="14" spans="1:5" ht="45.75" customHeight="1" x14ac:dyDescent="0.25">
      <c r="A14" s="5" t="s">
        <v>17</v>
      </c>
      <c r="B14" s="6" t="s">
        <v>18</v>
      </c>
      <c r="C14" s="13">
        <v>4318.8</v>
      </c>
      <c r="D14" s="13">
        <v>3582</v>
      </c>
      <c r="E14" s="13">
        <f>D14*1.05</f>
        <v>3761.1000000000004</v>
      </c>
    </row>
    <row r="15" spans="1:5" ht="20.25" customHeight="1" x14ac:dyDescent="0.25">
      <c r="A15" s="5" t="s">
        <v>19</v>
      </c>
      <c r="B15" s="6" t="s">
        <v>20</v>
      </c>
      <c r="C15" s="13">
        <v>535.47</v>
      </c>
      <c r="D15" s="13">
        <v>570.35900000000004</v>
      </c>
      <c r="E15" s="13">
        <f>C15*1.05</f>
        <v>562.24350000000004</v>
      </c>
    </row>
    <row r="16" spans="1:5" ht="22.5" customHeight="1" x14ac:dyDescent="0.25">
      <c r="A16" s="5" t="s">
        <v>21</v>
      </c>
      <c r="B16" s="6" t="s">
        <v>22</v>
      </c>
      <c r="C16" s="14">
        <f>913+1591.65+87.17</f>
        <v>2591.8200000000002</v>
      </c>
      <c r="D16" s="14">
        <f>1383.1+370.72</f>
        <v>1753.82</v>
      </c>
      <c r="E16" s="14">
        <f>D16*1.05</f>
        <v>1841.511</v>
      </c>
    </row>
    <row r="17" spans="1:5" ht="22.5" customHeight="1" x14ac:dyDescent="0.25">
      <c r="A17" s="5" t="s">
        <v>23</v>
      </c>
      <c r="B17" s="6" t="s">
        <v>9</v>
      </c>
      <c r="C17" s="13">
        <v>1591.65</v>
      </c>
      <c r="D17" s="11">
        <f>D16</f>
        <v>1753.82</v>
      </c>
      <c r="E17" s="11">
        <f>E16</f>
        <v>1841.511</v>
      </c>
    </row>
    <row r="18" spans="1:5" ht="30" customHeight="1" x14ac:dyDescent="0.25">
      <c r="A18" s="5" t="s">
        <v>24</v>
      </c>
      <c r="B18" s="6" t="s">
        <v>25</v>
      </c>
      <c r="C18" s="14">
        <v>326.11</v>
      </c>
      <c r="D18" s="14">
        <f>288.68+73.9</f>
        <v>362.58000000000004</v>
      </c>
      <c r="E18" s="14">
        <f>D18*1.05</f>
        <v>380.70900000000006</v>
      </c>
    </row>
    <row r="19" spans="1:5" ht="23.25" customHeight="1" x14ac:dyDescent="0.25">
      <c r="A19" s="5" t="s">
        <v>26</v>
      </c>
      <c r="B19" s="6" t="s">
        <v>9</v>
      </c>
      <c r="C19" s="13">
        <v>209.36</v>
      </c>
      <c r="D19" s="13">
        <f>D18</f>
        <v>362.58000000000004</v>
      </c>
      <c r="E19" s="13">
        <f>E18</f>
        <v>380.70900000000006</v>
      </c>
    </row>
    <row r="20" spans="1:5" ht="35.25" customHeight="1" x14ac:dyDescent="0.25">
      <c r="A20" s="5" t="s">
        <v>27</v>
      </c>
      <c r="B20" s="6" t="s">
        <v>28</v>
      </c>
      <c r="C20" s="14"/>
      <c r="D20" s="14"/>
      <c r="E20" s="14"/>
    </row>
    <row r="21" spans="1:5" ht="24.75" customHeight="1" x14ac:dyDescent="0.25">
      <c r="A21" s="5" t="s">
        <v>29</v>
      </c>
      <c r="B21" s="6" t="s">
        <v>30</v>
      </c>
      <c r="C21" s="14">
        <f>C23+C24+C25+C26+C27+C28+C29+C30+C31+C32+C32+C35</f>
        <v>1431.22</v>
      </c>
      <c r="D21" s="14">
        <f>D23+D24+D25+D35</f>
        <v>1131.2109999999998</v>
      </c>
      <c r="E21" s="14">
        <f>E23+E24+E25+E26+E27+E28+E29+E30+E31+E32+E32+E35</f>
        <v>1235.9707000000001</v>
      </c>
    </row>
    <row r="22" spans="1:5" ht="19.5" customHeight="1" x14ac:dyDescent="0.25">
      <c r="A22" s="5"/>
      <c r="B22" s="6" t="s">
        <v>31</v>
      </c>
      <c r="C22" s="15"/>
      <c r="D22" s="5"/>
      <c r="E22" s="5"/>
    </row>
    <row r="23" spans="1:5" ht="21" customHeight="1" x14ac:dyDescent="0.25">
      <c r="A23" s="5"/>
      <c r="B23" s="6" t="s">
        <v>32</v>
      </c>
      <c r="C23" s="15">
        <v>3</v>
      </c>
      <c r="D23" s="20"/>
      <c r="E23" s="23">
        <v>10</v>
      </c>
    </row>
    <row r="24" spans="1:5" ht="21.75" customHeight="1" x14ac:dyDescent="0.25">
      <c r="A24" s="5"/>
      <c r="B24" s="6" t="s">
        <v>33</v>
      </c>
      <c r="C24" s="15"/>
      <c r="D24" s="20"/>
      <c r="E24" s="23">
        <v>15</v>
      </c>
    </row>
    <row r="25" spans="1:5" ht="21.75" customHeight="1" x14ac:dyDescent="0.25">
      <c r="A25" s="5"/>
      <c r="B25" s="6" t="s">
        <v>34</v>
      </c>
      <c r="C25" s="16">
        <f>448.54</f>
        <v>448.54</v>
      </c>
      <c r="D25" s="24">
        <f>5.896+46.971+0.714</f>
        <v>53.580999999999996</v>
      </c>
      <c r="E25" s="24">
        <f>D25*1.2</f>
        <v>64.297199999999989</v>
      </c>
    </row>
    <row r="26" spans="1:5" ht="22.5" hidden="1" customHeight="1" x14ac:dyDescent="0.25">
      <c r="A26" s="5" t="s">
        <v>35</v>
      </c>
      <c r="B26" s="6" t="s">
        <v>36</v>
      </c>
      <c r="C26" s="13"/>
      <c r="D26" s="13"/>
      <c r="E26" s="13"/>
    </row>
    <row r="27" spans="1:5" ht="21.75" hidden="1" customHeight="1" x14ac:dyDescent="0.25">
      <c r="A27" s="5" t="s">
        <v>37</v>
      </c>
      <c r="B27" s="6" t="s">
        <v>38</v>
      </c>
      <c r="C27" s="13"/>
      <c r="D27" s="13"/>
      <c r="E27" s="13"/>
    </row>
    <row r="28" spans="1:5" ht="35.25" hidden="1" customHeight="1" x14ac:dyDescent="0.25">
      <c r="A28" s="5" t="s">
        <v>39</v>
      </c>
      <c r="B28" s="6" t="s">
        <v>40</v>
      </c>
      <c r="C28" s="13"/>
      <c r="D28" s="13"/>
      <c r="E28" s="13"/>
    </row>
    <row r="29" spans="1:5" ht="18.75" hidden="1" customHeight="1" x14ac:dyDescent="0.25">
      <c r="A29" s="5" t="s">
        <v>41</v>
      </c>
      <c r="B29" s="6" t="s">
        <v>42</v>
      </c>
      <c r="C29" s="13"/>
      <c r="D29" s="13"/>
      <c r="E29" s="13"/>
    </row>
    <row r="30" spans="1:5" ht="53.25" hidden="1" customHeight="1" x14ac:dyDescent="0.25">
      <c r="A30" s="5" t="s">
        <v>43</v>
      </c>
      <c r="B30" s="6" t="s">
        <v>44</v>
      </c>
      <c r="C30" s="13"/>
      <c r="D30" s="13"/>
      <c r="E30" s="13"/>
    </row>
    <row r="31" spans="1:5" ht="18.75" hidden="1" customHeight="1" x14ac:dyDescent="0.25">
      <c r="A31" s="5" t="s">
        <v>45</v>
      </c>
      <c r="B31" s="6" t="s">
        <v>46</v>
      </c>
      <c r="C31" s="15"/>
      <c r="D31" s="20"/>
      <c r="E31" s="20"/>
    </row>
    <row r="32" spans="1:5" ht="80.25" hidden="1" customHeight="1" x14ac:dyDescent="0.25">
      <c r="A32" s="5" t="s">
        <v>47</v>
      </c>
      <c r="B32" s="6" t="s">
        <v>48</v>
      </c>
      <c r="C32" s="13"/>
      <c r="D32" s="13"/>
      <c r="E32" s="13"/>
    </row>
    <row r="33" spans="1:5" ht="21.75" hidden="1" customHeight="1" x14ac:dyDescent="0.25">
      <c r="A33" s="5" t="s">
        <v>49</v>
      </c>
      <c r="B33" s="6" t="s">
        <v>50</v>
      </c>
      <c r="C33" s="13"/>
      <c r="D33" s="13"/>
      <c r="E33" s="13"/>
    </row>
    <row r="34" spans="1:5" ht="21.75" hidden="1" customHeight="1" x14ac:dyDescent="0.25">
      <c r="A34" s="5" t="s">
        <v>51</v>
      </c>
      <c r="B34" s="6" t="s">
        <v>52</v>
      </c>
      <c r="C34" s="13"/>
      <c r="D34" s="13"/>
      <c r="E34" s="13"/>
    </row>
    <row r="35" spans="1:5" ht="51.75" customHeight="1" x14ac:dyDescent="0.25">
      <c r="A35" s="5" t="s">
        <v>53</v>
      </c>
      <c r="B35" s="6" t="s">
        <v>54</v>
      </c>
      <c r="C35" s="13">
        <f>C37+C39</f>
        <v>979.68000000000006</v>
      </c>
      <c r="D35" s="13">
        <f>D37+D39</f>
        <v>1077.6299999999999</v>
      </c>
      <c r="E35" s="13">
        <f>E37+E39</f>
        <v>1146.6735000000001</v>
      </c>
    </row>
    <row r="36" spans="1:5" ht="20.25" customHeight="1" x14ac:dyDescent="0.25">
      <c r="A36" s="5" t="s">
        <v>55</v>
      </c>
      <c r="B36" s="6" t="s">
        <v>31</v>
      </c>
      <c r="C36" s="15"/>
      <c r="D36" s="13"/>
      <c r="E36" s="5"/>
    </row>
    <row r="37" spans="1:5" ht="18.75" customHeight="1" x14ac:dyDescent="0.25">
      <c r="A37" s="5"/>
      <c r="B37" s="6" t="s">
        <v>56</v>
      </c>
      <c r="C37" s="13">
        <f>849.25</f>
        <v>849.25</v>
      </c>
      <c r="D37" s="13">
        <f>934.38+42.17</f>
        <v>976.55</v>
      </c>
      <c r="E37" s="13">
        <f>D37*1.05</f>
        <v>1025.3775000000001</v>
      </c>
    </row>
    <row r="38" spans="1:5" ht="21.75" customHeight="1" x14ac:dyDescent="0.25">
      <c r="A38" s="5"/>
      <c r="B38" s="6" t="s">
        <v>57</v>
      </c>
      <c r="C38" s="13"/>
      <c r="D38" s="10"/>
      <c r="E38" s="10"/>
    </row>
    <row r="39" spans="1:5" ht="21.75" customHeight="1" x14ac:dyDescent="0.25">
      <c r="A39" s="5"/>
      <c r="B39" s="6" t="s">
        <v>58</v>
      </c>
      <c r="C39" s="13">
        <v>130.43</v>
      </c>
      <c r="D39" s="13">
        <f>100.75+0.33</f>
        <v>101.08</v>
      </c>
      <c r="E39" s="13">
        <f>D39*1.2</f>
        <v>121.29599999999999</v>
      </c>
    </row>
    <row r="40" spans="1:5" ht="15.75" x14ac:dyDescent="0.25">
      <c r="A40" s="5"/>
      <c r="B40" s="6"/>
      <c r="C40" s="13"/>
      <c r="D40" s="13"/>
      <c r="E40" s="10"/>
    </row>
    <row r="41" spans="1:5" ht="20.25" customHeight="1" x14ac:dyDescent="0.25">
      <c r="A41" s="5" t="s">
        <v>59</v>
      </c>
      <c r="B41" s="6" t="s">
        <v>60</v>
      </c>
      <c r="C41" s="14">
        <f>C7+C8+C10+C12+C13+C14+C16+C18+C20+C21</f>
        <v>14535.550000000001</v>
      </c>
      <c r="D41" s="14">
        <f>D7+D8+D10+D12+D13+D14+D16+D18+D20+D21</f>
        <v>11430.869999999999</v>
      </c>
      <c r="E41" s="14">
        <f>E7+E8+E10+E12+E13+E14+E16+E18+E20+E21</f>
        <v>12153.606200000002</v>
      </c>
    </row>
    <row r="42" spans="1:5" ht="18" customHeight="1" x14ac:dyDescent="0.25">
      <c r="A42" s="5" t="s">
        <v>61</v>
      </c>
      <c r="B42" s="6" t="s">
        <v>9</v>
      </c>
      <c r="C42" s="18">
        <f>C9+C11+C17+C19</f>
        <v>2814.34</v>
      </c>
      <c r="D42" s="18">
        <f>D41*0.7</f>
        <v>8001.6089999999986</v>
      </c>
      <c r="E42" s="18">
        <f>E41*0.7</f>
        <v>8507.5243400000018</v>
      </c>
    </row>
    <row r="43" spans="1:5" ht="30.75" customHeight="1" x14ac:dyDescent="0.25">
      <c r="A43" s="5" t="s">
        <v>62</v>
      </c>
      <c r="B43" s="19" t="s">
        <v>63</v>
      </c>
      <c r="C43" s="13"/>
      <c r="D43" s="14"/>
      <c r="E43" s="14"/>
    </row>
    <row r="44" spans="1:5" ht="33" customHeight="1" x14ac:dyDescent="0.25">
      <c r="A44" s="5" t="s">
        <v>64</v>
      </c>
      <c r="B44" s="19" t="s">
        <v>65</v>
      </c>
      <c r="C44" s="13"/>
      <c r="D44" s="14"/>
      <c r="E44" s="14"/>
    </row>
    <row r="45" spans="1:5" ht="33" customHeight="1" x14ac:dyDescent="0.25">
      <c r="A45" s="5" t="s">
        <v>66</v>
      </c>
      <c r="B45" s="6" t="s">
        <v>67</v>
      </c>
      <c r="C45" s="14">
        <f>C41+C43-C44</f>
        <v>14535.550000000001</v>
      </c>
      <c r="D45" s="14">
        <f>D41+D43-D44</f>
        <v>11430.869999999999</v>
      </c>
      <c r="E45" s="14">
        <f>E41+E43-E44</f>
        <v>12153.606200000002</v>
      </c>
    </row>
    <row r="46" spans="1:5" ht="14.25" customHeight="1" x14ac:dyDescent="0.25">
      <c r="A46" s="5"/>
      <c r="B46" s="6" t="s">
        <v>31</v>
      </c>
      <c r="C46" s="15"/>
      <c r="D46" s="15"/>
      <c r="E46" s="15"/>
    </row>
    <row r="47" spans="1:5" ht="30.75" customHeight="1" x14ac:dyDescent="0.25">
      <c r="A47" s="5" t="s">
        <v>68</v>
      </c>
      <c r="B47" s="6" t="s">
        <v>69</v>
      </c>
      <c r="C47" s="14">
        <f>C45-C14</f>
        <v>10216.75</v>
      </c>
      <c r="D47" s="14">
        <f>D45-D14</f>
        <v>7848.869999999999</v>
      </c>
      <c r="E47" s="14">
        <f>E45-E14</f>
        <v>8392.5062000000016</v>
      </c>
    </row>
    <row r="48" spans="1:5" x14ac:dyDescent="0.25">
      <c r="A48" s="1"/>
      <c r="B48" s="7"/>
      <c r="E48" s="1"/>
    </row>
    <row r="49" spans="1:5" x14ac:dyDescent="0.25">
      <c r="A49" s="1"/>
      <c r="B49" s="7"/>
      <c r="E49" s="1"/>
    </row>
    <row r="50" spans="1:5" s="28" customFormat="1" x14ac:dyDescent="0.25">
      <c r="A50" s="25"/>
      <c r="B50" s="26" t="s">
        <v>72</v>
      </c>
      <c r="C50" s="27" t="s">
        <v>70</v>
      </c>
      <c r="D50" s="27"/>
      <c r="E50" s="25" t="s">
        <v>70</v>
      </c>
    </row>
    <row r="51" spans="1:5" x14ac:dyDescent="0.25">
      <c r="A51" s="8"/>
      <c r="B51" s="8"/>
      <c r="C51" s="17"/>
      <c r="D51" s="17"/>
      <c r="E51" s="8"/>
    </row>
  </sheetData>
  <protectedRanges>
    <protectedRange sqref="C43:E44 C17:D19 B37:E40 C26:E30 C7:E10 C11:D15 E11:E20 C32:E35" name="Диапазон1"/>
  </protectedRanges>
  <mergeCells count="3">
    <mergeCell ref="A2:E2"/>
    <mergeCell ref="A4:A5"/>
    <mergeCell ref="B4:B5"/>
  </mergeCells>
  <pageMargins left="0.7" right="0.7" top="0.75" bottom="0.75" header="0.3" footer="0.3"/>
  <pageSetup paperSize="9" scale="88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2023-08-22T06:09:18Z</dcterms:modified>
</cp:coreProperties>
</file>