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80" windowWidth="19320" windowHeight="11205" firstSheet="1" activeTab="1"/>
  </bookViews>
  <sheets>
    <sheet name="по Приказу Минэнерго РФ" sheetId="6" r:id="rId1"/>
    <sheet name="46 свод" sheetId="17" r:id="rId2"/>
    <sheet name="46 свод новая форма" sheetId="18" r:id="rId3"/>
    <sheet name="1" sheetId="2" r:id="rId4"/>
    <sheet name="2" sheetId="3" r:id="rId5"/>
    <sheet name="3" sheetId="7" r:id="rId6"/>
    <sheet name="4" sheetId="8" r:id="rId7"/>
    <sheet name="5" sheetId="9" r:id="rId8"/>
    <sheet name="6" sheetId="10" r:id="rId9"/>
    <sheet name="7" sheetId="11" r:id="rId10"/>
    <sheet name="8" sheetId="12" r:id="rId11"/>
    <sheet name="9" sheetId="13" r:id="rId12"/>
    <sheet name="10" sheetId="14" r:id="rId13"/>
    <sheet name="11" sheetId="15" r:id="rId14"/>
    <sheet name="12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org">[1]Титульный!$G$16</definedName>
  </definedNames>
  <calcPr calcId="144525"/>
</workbook>
</file>

<file path=xl/calcChain.xml><?xml version="1.0" encoding="utf-8"?>
<calcChain xmlns="http://schemas.openxmlformats.org/spreadsheetml/2006/main">
  <c r="F151" i="12" l="1"/>
  <c r="I148" i="12"/>
  <c r="F148" i="12"/>
  <c r="G146" i="12"/>
  <c r="G145" i="12"/>
  <c r="K144" i="12"/>
  <c r="J144" i="12"/>
  <c r="I144" i="12"/>
  <c r="H144" i="12"/>
  <c r="G144" i="12"/>
  <c r="G143" i="12"/>
  <c r="K142" i="12"/>
  <c r="J142" i="12"/>
  <c r="I142" i="12"/>
  <c r="H142" i="12"/>
  <c r="G142" i="12"/>
  <c r="G141" i="12"/>
  <c r="G140" i="12"/>
  <c r="G139" i="12"/>
  <c r="K138" i="12"/>
  <c r="J138" i="12"/>
  <c r="I138" i="12"/>
  <c r="H138" i="12"/>
  <c r="G138" i="12"/>
  <c r="G137" i="12"/>
  <c r="G136" i="12"/>
  <c r="K135" i="12"/>
  <c r="J135" i="12"/>
  <c r="I135" i="12"/>
  <c r="H135" i="12"/>
  <c r="G135" i="12"/>
  <c r="G134" i="12"/>
  <c r="K133" i="12"/>
  <c r="J133" i="12"/>
  <c r="I133" i="12"/>
  <c r="H133" i="12"/>
  <c r="G133" i="12"/>
  <c r="K132" i="12"/>
  <c r="J132" i="12"/>
  <c r="I132" i="12"/>
  <c r="H132" i="12"/>
  <c r="G132" i="12"/>
  <c r="G131" i="12"/>
  <c r="G130" i="12"/>
  <c r="G129" i="12"/>
  <c r="K128" i="12"/>
  <c r="J128" i="12"/>
  <c r="I128" i="12"/>
  <c r="H128" i="12"/>
  <c r="G128" i="12"/>
  <c r="G127" i="12"/>
  <c r="K126" i="12"/>
  <c r="J126" i="12"/>
  <c r="I126" i="12"/>
  <c r="H126" i="12"/>
  <c r="G126" i="12"/>
  <c r="G124" i="12"/>
  <c r="G123" i="12"/>
  <c r="K122" i="12"/>
  <c r="J122" i="12"/>
  <c r="I122" i="12"/>
  <c r="H122" i="12"/>
  <c r="G122" i="12"/>
  <c r="G121" i="12"/>
  <c r="K120" i="12"/>
  <c r="J120" i="12"/>
  <c r="I120" i="12"/>
  <c r="H120" i="12"/>
  <c r="G120" i="12"/>
  <c r="G119" i="12"/>
  <c r="G118" i="12"/>
  <c r="G117" i="12"/>
  <c r="K116" i="12"/>
  <c r="J116" i="12"/>
  <c r="I116" i="12"/>
  <c r="H116" i="12"/>
  <c r="G116" i="12"/>
  <c r="G115" i="12"/>
  <c r="G114" i="12"/>
  <c r="G113" i="12"/>
  <c r="G112" i="12"/>
  <c r="G111" i="12"/>
  <c r="G110" i="12"/>
  <c r="K109" i="12"/>
  <c r="J109" i="12"/>
  <c r="I109" i="12"/>
  <c r="H109" i="12"/>
  <c r="G109" i="12"/>
  <c r="G108" i="12"/>
  <c r="G107" i="12"/>
  <c r="K106" i="12"/>
  <c r="J106" i="12"/>
  <c r="I106" i="12"/>
  <c r="H106" i="12"/>
  <c r="G106" i="12"/>
  <c r="G105" i="12"/>
  <c r="G104" i="12"/>
  <c r="K103" i="12"/>
  <c r="J103" i="12"/>
  <c r="I103" i="12"/>
  <c r="H103" i="12"/>
  <c r="G103" i="12"/>
  <c r="K102" i="12"/>
  <c r="J102" i="12"/>
  <c r="I102" i="12"/>
  <c r="H102" i="12"/>
  <c r="G102" i="12"/>
  <c r="G101" i="12"/>
  <c r="K100" i="12"/>
  <c r="J100" i="12"/>
  <c r="I100" i="12"/>
  <c r="H100" i="12"/>
  <c r="G100" i="12"/>
  <c r="K99" i="12"/>
  <c r="J99" i="12"/>
  <c r="I99" i="12"/>
  <c r="H99" i="12"/>
  <c r="G99" i="12"/>
  <c r="G98" i="12"/>
  <c r="G97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G91" i="12"/>
  <c r="G90" i="12"/>
  <c r="G89" i="12"/>
  <c r="K85" i="12"/>
  <c r="J85" i="12"/>
  <c r="I85" i="12"/>
  <c r="H85" i="12"/>
  <c r="G85" i="12"/>
  <c r="K84" i="12"/>
  <c r="J84" i="12"/>
  <c r="I84" i="12"/>
  <c r="H84" i="12"/>
  <c r="G84" i="12"/>
  <c r="K83" i="12"/>
  <c r="K86" i="12" s="1"/>
  <c r="J83" i="12"/>
  <c r="J86" i="12" s="1"/>
  <c r="I83" i="12"/>
  <c r="I86" i="12" s="1"/>
  <c r="H83" i="12"/>
  <c r="H86" i="12" s="1"/>
  <c r="G86" i="12" s="1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J68" i="12"/>
  <c r="I68" i="12"/>
  <c r="H68" i="12"/>
  <c r="G68" i="12"/>
  <c r="K67" i="12"/>
  <c r="I67" i="12"/>
  <c r="H67" i="12"/>
  <c r="G67" i="12"/>
  <c r="K66" i="12"/>
  <c r="J66" i="12"/>
  <c r="H66" i="12"/>
  <c r="G66" i="12"/>
  <c r="G65" i="12"/>
  <c r="K64" i="12"/>
  <c r="J64" i="12"/>
  <c r="I64" i="12"/>
  <c r="H64" i="12"/>
  <c r="G64" i="12"/>
  <c r="K62" i="12"/>
  <c r="J62" i="12"/>
  <c r="I62" i="12"/>
  <c r="H62" i="12"/>
  <c r="G62" i="12"/>
  <c r="K60" i="12"/>
  <c r="J60" i="12"/>
  <c r="I60" i="12"/>
  <c r="H60" i="12"/>
  <c r="G60" i="12"/>
  <c r="K57" i="12"/>
  <c r="J57" i="12"/>
  <c r="I57" i="12"/>
  <c r="H57" i="12"/>
  <c r="G57" i="12"/>
  <c r="K54" i="12"/>
  <c r="J54" i="12"/>
  <c r="I54" i="12"/>
  <c r="H54" i="12"/>
  <c r="G54" i="12"/>
  <c r="G53" i="12"/>
  <c r="K52" i="12"/>
  <c r="K87" i="12" s="1"/>
  <c r="J52" i="12"/>
  <c r="J87" i="12" s="1"/>
  <c r="I52" i="12"/>
  <c r="I87" i="12" s="1"/>
  <c r="H52" i="12"/>
  <c r="H87" i="12" s="1"/>
  <c r="G87" i="12" s="1"/>
  <c r="G52" i="12"/>
  <c r="K49" i="12"/>
  <c r="J49" i="12"/>
  <c r="I49" i="12"/>
  <c r="H49" i="12"/>
  <c r="G49" i="12"/>
  <c r="G48" i="12"/>
  <c r="G47" i="12"/>
  <c r="G46" i="12"/>
  <c r="G45" i="12"/>
  <c r="G44" i="12"/>
  <c r="G43" i="12"/>
  <c r="G42" i="12"/>
  <c r="K39" i="12"/>
  <c r="J39" i="12"/>
  <c r="I39" i="12"/>
  <c r="H39" i="12"/>
  <c r="G39" i="12"/>
  <c r="G38" i="12"/>
  <c r="G37" i="12"/>
  <c r="G36" i="12"/>
  <c r="G35" i="12"/>
  <c r="G34" i="12"/>
  <c r="K33" i="12"/>
  <c r="J33" i="12"/>
  <c r="I33" i="12"/>
  <c r="H33" i="12"/>
  <c r="G33" i="12"/>
  <c r="G32" i="12"/>
  <c r="G31" i="12"/>
  <c r="G30" i="12"/>
  <c r="G29" i="12"/>
  <c r="G28" i="12"/>
  <c r="K27" i="12"/>
  <c r="J27" i="12"/>
  <c r="I27" i="12"/>
  <c r="H27" i="12"/>
  <c r="G27" i="12"/>
  <c r="G25" i="12"/>
  <c r="K23" i="12"/>
  <c r="J23" i="12"/>
  <c r="I23" i="12"/>
  <c r="H23" i="12"/>
  <c r="G23" i="12"/>
  <c r="K20" i="12"/>
  <c r="J20" i="12"/>
  <c r="I20" i="12"/>
  <c r="H20" i="12"/>
  <c r="G20" i="12"/>
  <c r="K17" i="12"/>
  <c r="J17" i="12"/>
  <c r="I17" i="12"/>
  <c r="H17" i="12"/>
  <c r="G17" i="12"/>
  <c r="G16" i="12"/>
  <c r="K15" i="12"/>
  <c r="K50" i="12" s="1"/>
  <c r="J15" i="12"/>
  <c r="J50" i="12" s="1"/>
  <c r="I15" i="12"/>
  <c r="I50" i="12" s="1"/>
  <c r="H15" i="12"/>
  <c r="H50" i="12" s="1"/>
  <c r="G50" i="12" s="1"/>
  <c r="G15" i="12"/>
  <c r="D9" i="12"/>
  <c r="F151" i="13" l="1"/>
  <c r="I148" i="13"/>
  <c r="F148" i="13"/>
  <c r="G146" i="13"/>
  <c r="G145" i="13"/>
  <c r="K144" i="13"/>
  <c r="J144" i="13"/>
  <c r="I144" i="13"/>
  <c r="H144" i="13"/>
  <c r="G144" i="13"/>
  <c r="G143" i="13"/>
  <c r="K142" i="13"/>
  <c r="J142" i="13"/>
  <c r="I142" i="13"/>
  <c r="H142" i="13"/>
  <c r="G142" i="13"/>
  <c r="G141" i="13"/>
  <c r="G140" i="13"/>
  <c r="G139" i="13"/>
  <c r="K138" i="13"/>
  <c r="J138" i="13"/>
  <c r="I138" i="13"/>
  <c r="H138" i="13"/>
  <c r="G138" i="13"/>
  <c r="G137" i="13"/>
  <c r="G136" i="13"/>
  <c r="K135" i="13"/>
  <c r="J135" i="13"/>
  <c r="I135" i="13"/>
  <c r="H135" i="13"/>
  <c r="G135" i="13"/>
  <c r="G134" i="13"/>
  <c r="K133" i="13"/>
  <c r="J133" i="13"/>
  <c r="I133" i="13"/>
  <c r="H133" i="13"/>
  <c r="G133" i="13"/>
  <c r="K132" i="13"/>
  <c r="J132" i="13"/>
  <c r="I132" i="13"/>
  <c r="H132" i="13"/>
  <c r="G132" i="13"/>
  <c r="G131" i="13"/>
  <c r="G130" i="13"/>
  <c r="G129" i="13"/>
  <c r="K128" i="13"/>
  <c r="J128" i="13"/>
  <c r="I128" i="13"/>
  <c r="H128" i="13"/>
  <c r="G128" i="13"/>
  <c r="G127" i="13"/>
  <c r="K126" i="13"/>
  <c r="J126" i="13"/>
  <c r="I126" i="13"/>
  <c r="H126" i="13"/>
  <c r="G126" i="13"/>
  <c r="G124" i="13"/>
  <c r="G123" i="13"/>
  <c r="K122" i="13"/>
  <c r="J122" i="13"/>
  <c r="I122" i="13"/>
  <c r="H122" i="13"/>
  <c r="G122" i="13"/>
  <c r="G121" i="13"/>
  <c r="K120" i="13"/>
  <c r="J120" i="13"/>
  <c r="I120" i="13"/>
  <c r="H120" i="13"/>
  <c r="G120" i="13"/>
  <c r="G119" i="13"/>
  <c r="G118" i="13"/>
  <c r="G117" i="13"/>
  <c r="K116" i="13"/>
  <c r="J116" i="13"/>
  <c r="I116" i="13"/>
  <c r="H116" i="13"/>
  <c r="G116" i="13"/>
  <c r="G115" i="13"/>
  <c r="G114" i="13"/>
  <c r="G113" i="13"/>
  <c r="G112" i="13"/>
  <c r="G111" i="13"/>
  <c r="G110" i="13"/>
  <c r="K109" i="13"/>
  <c r="J109" i="13"/>
  <c r="I109" i="13"/>
  <c r="H109" i="13"/>
  <c r="G109" i="13"/>
  <c r="G108" i="13"/>
  <c r="G107" i="13"/>
  <c r="K106" i="13"/>
  <c r="J106" i="13"/>
  <c r="I106" i="13"/>
  <c r="H106" i="13"/>
  <c r="G106" i="13"/>
  <c r="G105" i="13"/>
  <c r="G104" i="13"/>
  <c r="K103" i="13"/>
  <c r="J103" i="13"/>
  <c r="I103" i="13"/>
  <c r="H103" i="13"/>
  <c r="G103" i="13"/>
  <c r="K102" i="13"/>
  <c r="J102" i="13"/>
  <c r="I102" i="13"/>
  <c r="H102" i="13"/>
  <c r="G102" i="13"/>
  <c r="G101" i="13"/>
  <c r="K100" i="13"/>
  <c r="J100" i="13"/>
  <c r="I100" i="13"/>
  <c r="H100" i="13"/>
  <c r="G100" i="13"/>
  <c r="K99" i="13"/>
  <c r="J99" i="13"/>
  <c r="I99" i="13"/>
  <c r="H99" i="13"/>
  <c r="G99" i="13"/>
  <c r="G98" i="13"/>
  <c r="G97" i="13"/>
  <c r="G96" i="13"/>
  <c r="K95" i="13"/>
  <c r="J95" i="13"/>
  <c r="I95" i="13"/>
  <c r="H95" i="13"/>
  <c r="G95" i="13"/>
  <c r="G94" i="13"/>
  <c r="K93" i="13"/>
  <c r="J93" i="13"/>
  <c r="I93" i="13"/>
  <c r="H93" i="13"/>
  <c r="G93" i="13"/>
  <c r="G91" i="13"/>
  <c r="G90" i="13"/>
  <c r="G89" i="13"/>
  <c r="K85" i="13"/>
  <c r="J85" i="13"/>
  <c r="I85" i="13"/>
  <c r="H85" i="13"/>
  <c r="G85" i="13"/>
  <c r="K84" i="13"/>
  <c r="J84" i="13"/>
  <c r="I84" i="13"/>
  <c r="H84" i="13"/>
  <c r="G84" i="13"/>
  <c r="K83" i="13"/>
  <c r="K86" i="13" s="1"/>
  <c r="J83" i="13"/>
  <c r="J86" i="13" s="1"/>
  <c r="I83" i="13"/>
  <c r="I86" i="13" s="1"/>
  <c r="H83" i="13"/>
  <c r="H86" i="13" s="1"/>
  <c r="G86" i="13" s="1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J68" i="13"/>
  <c r="I68" i="13"/>
  <c r="H68" i="13"/>
  <c r="G68" i="13"/>
  <c r="K67" i="13"/>
  <c r="I67" i="13"/>
  <c r="H67" i="13"/>
  <c r="G67" i="13"/>
  <c r="K66" i="13"/>
  <c r="H66" i="13"/>
  <c r="G66" i="13"/>
  <c r="G65" i="13"/>
  <c r="K64" i="13"/>
  <c r="J64" i="13"/>
  <c r="I64" i="13"/>
  <c r="H64" i="13"/>
  <c r="G64" i="13"/>
  <c r="G62" i="13"/>
  <c r="K60" i="13"/>
  <c r="J60" i="13"/>
  <c r="I60" i="13"/>
  <c r="H60" i="13"/>
  <c r="G60" i="13"/>
  <c r="K57" i="13"/>
  <c r="J57" i="13"/>
  <c r="I57" i="13"/>
  <c r="H57" i="13"/>
  <c r="G57" i="13"/>
  <c r="K54" i="13"/>
  <c r="J54" i="13"/>
  <c r="I54" i="13"/>
  <c r="H54" i="13"/>
  <c r="G54" i="13"/>
  <c r="G53" i="13"/>
  <c r="K52" i="13"/>
  <c r="K87" i="13" s="1"/>
  <c r="J52" i="13"/>
  <c r="J87" i="13" s="1"/>
  <c r="I52" i="13"/>
  <c r="I87" i="13" s="1"/>
  <c r="H52" i="13"/>
  <c r="H87" i="13" s="1"/>
  <c r="G87" i="13" s="1"/>
  <c r="G52" i="13"/>
  <c r="K49" i="13"/>
  <c r="J49" i="13"/>
  <c r="I49" i="13"/>
  <c r="H49" i="13"/>
  <c r="G49" i="13"/>
  <c r="G48" i="13"/>
  <c r="G47" i="13"/>
  <c r="G46" i="13"/>
  <c r="G45" i="13"/>
  <c r="G44" i="13"/>
  <c r="G43" i="13"/>
  <c r="G42" i="13"/>
  <c r="K39" i="13"/>
  <c r="J39" i="13"/>
  <c r="I39" i="13"/>
  <c r="H39" i="13"/>
  <c r="G39" i="13"/>
  <c r="G38" i="13"/>
  <c r="G37" i="13"/>
  <c r="G36" i="13"/>
  <c r="G35" i="13"/>
  <c r="G34" i="13"/>
  <c r="K33" i="13"/>
  <c r="J33" i="13"/>
  <c r="I33" i="13"/>
  <c r="H33" i="13"/>
  <c r="G33" i="13"/>
  <c r="G32" i="13"/>
  <c r="G31" i="13"/>
  <c r="G30" i="13"/>
  <c r="G29" i="13"/>
  <c r="G28" i="13"/>
  <c r="K27" i="13"/>
  <c r="J27" i="13"/>
  <c r="I27" i="13"/>
  <c r="H27" i="13"/>
  <c r="G27" i="13"/>
  <c r="G25" i="13"/>
  <c r="K23" i="13"/>
  <c r="J23" i="13"/>
  <c r="I23" i="13"/>
  <c r="H23" i="13"/>
  <c r="G23" i="13"/>
  <c r="K20" i="13"/>
  <c r="J20" i="13"/>
  <c r="I20" i="13"/>
  <c r="H20" i="13"/>
  <c r="G20" i="13"/>
  <c r="K17" i="13"/>
  <c r="J17" i="13"/>
  <c r="I17" i="13"/>
  <c r="H17" i="13"/>
  <c r="G17" i="13"/>
  <c r="G16" i="13"/>
  <c r="K15" i="13"/>
  <c r="K50" i="13" s="1"/>
  <c r="J15" i="13"/>
  <c r="J50" i="13" s="1"/>
  <c r="I15" i="13"/>
  <c r="I50" i="13" s="1"/>
  <c r="H15" i="13"/>
  <c r="H50" i="13" s="1"/>
  <c r="G50" i="13" s="1"/>
  <c r="G15" i="13"/>
  <c r="D9" i="13"/>
  <c r="F151" i="14" l="1"/>
  <c r="I148" i="14"/>
  <c r="F148" i="14"/>
  <c r="G146" i="14"/>
  <c r="G145" i="14"/>
  <c r="K144" i="14"/>
  <c r="J144" i="14"/>
  <c r="I144" i="14"/>
  <c r="H144" i="14"/>
  <c r="G144" i="14"/>
  <c r="G143" i="14"/>
  <c r="K142" i="14"/>
  <c r="J142" i="14"/>
  <c r="I142" i="14"/>
  <c r="H142" i="14"/>
  <c r="G142" i="14"/>
  <c r="G141" i="14"/>
  <c r="G140" i="14"/>
  <c r="G139" i="14"/>
  <c r="K138" i="14"/>
  <c r="J138" i="14"/>
  <c r="I138" i="14"/>
  <c r="H138" i="14"/>
  <c r="G138" i="14"/>
  <c r="G137" i="14"/>
  <c r="G136" i="14"/>
  <c r="K135" i="14"/>
  <c r="J135" i="14"/>
  <c r="I135" i="14"/>
  <c r="H135" i="14"/>
  <c r="G135" i="14"/>
  <c r="G134" i="14"/>
  <c r="K133" i="14"/>
  <c r="J133" i="14"/>
  <c r="I133" i="14"/>
  <c r="H133" i="14"/>
  <c r="G133" i="14"/>
  <c r="K132" i="14"/>
  <c r="J132" i="14"/>
  <c r="I132" i="14"/>
  <c r="H132" i="14"/>
  <c r="G132" i="14"/>
  <c r="G131" i="14"/>
  <c r="G130" i="14"/>
  <c r="G129" i="14"/>
  <c r="K128" i="14"/>
  <c r="J128" i="14"/>
  <c r="I128" i="14"/>
  <c r="H128" i="14"/>
  <c r="G128" i="14"/>
  <c r="G127" i="14"/>
  <c r="K126" i="14"/>
  <c r="J126" i="14"/>
  <c r="I126" i="14"/>
  <c r="H126" i="14"/>
  <c r="G126" i="14"/>
  <c r="G124" i="14"/>
  <c r="G123" i="14"/>
  <c r="K122" i="14"/>
  <c r="J122" i="14"/>
  <c r="I122" i="14"/>
  <c r="H122" i="14"/>
  <c r="G122" i="14"/>
  <c r="G121" i="14"/>
  <c r="K120" i="14"/>
  <c r="J120" i="14"/>
  <c r="I120" i="14"/>
  <c r="H120" i="14"/>
  <c r="G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9" i="14"/>
  <c r="G108" i="14"/>
  <c r="G107" i="14"/>
  <c r="K106" i="14"/>
  <c r="J106" i="14"/>
  <c r="I106" i="14"/>
  <c r="H106" i="14"/>
  <c r="G106" i="14"/>
  <c r="G105" i="14"/>
  <c r="G104" i="14"/>
  <c r="K103" i="14"/>
  <c r="J103" i="14"/>
  <c r="I103" i="14"/>
  <c r="H103" i="14"/>
  <c r="G103" i="14"/>
  <c r="K102" i="14"/>
  <c r="J102" i="14"/>
  <c r="I102" i="14"/>
  <c r="H102" i="14"/>
  <c r="G102" i="14"/>
  <c r="G101" i="14"/>
  <c r="K100" i="14"/>
  <c r="J100" i="14"/>
  <c r="I100" i="14"/>
  <c r="H100" i="14"/>
  <c r="G100" i="14"/>
  <c r="K99" i="14"/>
  <c r="J99" i="14"/>
  <c r="I99" i="14"/>
  <c r="H99" i="14"/>
  <c r="G99" i="14"/>
  <c r="G98" i="14"/>
  <c r="G97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G91" i="14"/>
  <c r="G90" i="14"/>
  <c r="G89" i="14"/>
  <c r="K85" i="14"/>
  <c r="J85" i="14"/>
  <c r="I85" i="14"/>
  <c r="H85" i="14"/>
  <c r="G85" i="14"/>
  <c r="K84" i="14"/>
  <c r="J84" i="14"/>
  <c r="I84" i="14"/>
  <c r="H84" i="14"/>
  <c r="G84" i="14"/>
  <c r="K83" i="14"/>
  <c r="K86" i="14" s="1"/>
  <c r="J83" i="14"/>
  <c r="J86" i="14" s="1"/>
  <c r="I83" i="14"/>
  <c r="I86" i="14" s="1"/>
  <c r="H83" i="14"/>
  <c r="H86" i="14" s="1"/>
  <c r="G86" i="14" s="1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J68" i="14"/>
  <c r="I68" i="14"/>
  <c r="H68" i="14"/>
  <c r="G68" i="14"/>
  <c r="K67" i="14"/>
  <c r="I67" i="14"/>
  <c r="H67" i="14"/>
  <c r="G67" i="14"/>
  <c r="K66" i="14"/>
  <c r="J66" i="14"/>
  <c r="H66" i="14"/>
  <c r="G66" i="14"/>
  <c r="G65" i="14"/>
  <c r="K64" i="14"/>
  <c r="J64" i="14"/>
  <c r="I64" i="14"/>
  <c r="H64" i="14"/>
  <c r="G64" i="14"/>
  <c r="K62" i="14"/>
  <c r="J62" i="14"/>
  <c r="I62" i="14"/>
  <c r="H62" i="14"/>
  <c r="G62" i="14"/>
  <c r="K60" i="14"/>
  <c r="J60" i="14"/>
  <c r="I60" i="14"/>
  <c r="H60" i="14"/>
  <c r="G60" i="14"/>
  <c r="K57" i="14"/>
  <c r="J57" i="14"/>
  <c r="I57" i="14"/>
  <c r="H57" i="14"/>
  <c r="G57" i="14"/>
  <c r="K54" i="14"/>
  <c r="J54" i="14"/>
  <c r="I54" i="14"/>
  <c r="H54" i="14"/>
  <c r="G54" i="14"/>
  <c r="G53" i="14"/>
  <c r="K52" i="14"/>
  <c r="K87" i="14" s="1"/>
  <c r="J52" i="14"/>
  <c r="J87" i="14" s="1"/>
  <c r="I52" i="14"/>
  <c r="I87" i="14" s="1"/>
  <c r="H52" i="14"/>
  <c r="H87" i="14" s="1"/>
  <c r="G87" i="14" s="1"/>
  <c r="G52" i="14"/>
  <c r="K49" i="14"/>
  <c r="J49" i="14"/>
  <c r="I49" i="14"/>
  <c r="H49" i="14"/>
  <c r="G49" i="14"/>
  <c r="G48" i="14"/>
  <c r="G47" i="14"/>
  <c r="G46" i="14"/>
  <c r="G45" i="14"/>
  <c r="G44" i="14"/>
  <c r="G43" i="14"/>
  <c r="G42" i="14"/>
  <c r="K39" i="14"/>
  <c r="J39" i="14"/>
  <c r="I39" i="14"/>
  <c r="H39" i="14"/>
  <c r="G39" i="14"/>
  <c r="G38" i="14"/>
  <c r="G37" i="14"/>
  <c r="G36" i="14"/>
  <c r="G35" i="14"/>
  <c r="G34" i="14"/>
  <c r="K33" i="14"/>
  <c r="J33" i="14"/>
  <c r="I33" i="14"/>
  <c r="H33" i="14"/>
  <c r="G33" i="14"/>
  <c r="G32" i="14"/>
  <c r="G31" i="14"/>
  <c r="G30" i="14"/>
  <c r="G29" i="14"/>
  <c r="G28" i="14"/>
  <c r="K27" i="14"/>
  <c r="J27" i="14"/>
  <c r="I27" i="14"/>
  <c r="H27" i="14"/>
  <c r="G27" i="14"/>
  <c r="G25" i="14"/>
  <c r="K23" i="14"/>
  <c r="J23" i="14"/>
  <c r="I23" i="14"/>
  <c r="H23" i="14"/>
  <c r="G23" i="14"/>
  <c r="K20" i="14"/>
  <c r="J20" i="14"/>
  <c r="I20" i="14"/>
  <c r="H20" i="14"/>
  <c r="G20" i="14"/>
  <c r="K17" i="14"/>
  <c r="J17" i="14"/>
  <c r="I17" i="14"/>
  <c r="H17" i="14"/>
  <c r="G17" i="14"/>
  <c r="G16" i="14"/>
  <c r="K15" i="14"/>
  <c r="K50" i="14" s="1"/>
  <c r="J15" i="14"/>
  <c r="J50" i="14" s="1"/>
  <c r="I15" i="14"/>
  <c r="I50" i="14" s="1"/>
  <c r="H15" i="14"/>
  <c r="H50" i="14" s="1"/>
  <c r="G50" i="14" s="1"/>
  <c r="G15" i="14"/>
  <c r="D9" i="14"/>
  <c r="F151" i="15" l="1"/>
  <c r="I148" i="15"/>
  <c r="F148" i="15"/>
  <c r="G146" i="15"/>
  <c r="G145" i="15"/>
  <c r="K144" i="15"/>
  <c r="J144" i="15"/>
  <c r="I144" i="15"/>
  <c r="H144" i="15"/>
  <c r="G144" i="15"/>
  <c r="G143" i="15"/>
  <c r="K142" i="15"/>
  <c r="J142" i="15"/>
  <c r="I142" i="15"/>
  <c r="H142" i="15"/>
  <c r="G142" i="15"/>
  <c r="G141" i="15"/>
  <c r="G140" i="15"/>
  <c r="G139" i="15"/>
  <c r="K138" i="15"/>
  <c r="J138" i="15"/>
  <c r="I138" i="15"/>
  <c r="H138" i="15"/>
  <c r="G138" i="15"/>
  <c r="G137" i="15"/>
  <c r="G136" i="15"/>
  <c r="K135" i="15"/>
  <c r="J135" i="15"/>
  <c r="I135" i="15"/>
  <c r="H135" i="15"/>
  <c r="G135" i="15"/>
  <c r="G134" i="15"/>
  <c r="K133" i="15"/>
  <c r="J133" i="15"/>
  <c r="I133" i="15"/>
  <c r="H133" i="15"/>
  <c r="G133" i="15"/>
  <c r="K132" i="15"/>
  <c r="J132" i="15"/>
  <c r="I132" i="15"/>
  <c r="H132" i="15"/>
  <c r="G132" i="15"/>
  <c r="G131" i="15"/>
  <c r="G130" i="15"/>
  <c r="G129" i="15"/>
  <c r="K128" i="15"/>
  <c r="J128" i="15"/>
  <c r="I128" i="15"/>
  <c r="H128" i="15"/>
  <c r="G128" i="15"/>
  <c r="G127" i="15"/>
  <c r="K126" i="15"/>
  <c r="J126" i="15"/>
  <c r="I126" i="15"/>
  <c r="H126" i="15"/>
  <c r="G126" i="15"/>
  <c r="G124" i="15"/>
  <c r="G123" i="15"/>
  <c r="K122" i="15"/>
  <c r="J122" i="15"/>
  <c r="I122" i="15"/>
  <c r="H122" i="15"/>
  <c r="G122" i="15"/>
  <c r="G121" i="15"/>
  <c r="K120" i="15"/>
  <c r="J120" i="15"/>
  <c r="I120" i="15"/>
  <c r="H120" i="15"/>
  <c r="G120" i="15"/>
  <c r="G119" i="15"/>
  <c r="G118" i="15"/>
  <c r="G117" i="15"/>
  <c r="K116" i="15"/>
  <c r="J116" i="15"/>
  <c r="I116" i="15"/>
  <c r="H116" i="15"/>
  <c r="G116" i="15"/>
  <c r="G115" i="15"/>
  <c r="G114" i="15"/>
  <c r="G113" i="15"/>
  <c r="G112" i="15"/>
  <c r="G111" i="15"/>
  <c r="G110" i="15"/>
  <c r="K109" i="15"/>
  <c r="J109" i="15"/>
  <c r="I109" i="15"/>
  <c r="H109" i="15"/>
  <c r="G109" i="15"/>
  <c r="G108" i="15"/>
  <c r="G107" i="15"/>
  <c r="K106" i="15"/>
  <c r="J106" i="15"/>
  <c r="I106" i="15"/>
  <c r="H106" i="15"/>
  <c r="G106" i="15"/>
  <c r="G105" i="15"/>
  <c r="G104" i="15"/>
  <c r="K103" i="15"/>
  <c r="J103" i="15"/>
  <c r="I103" i="15"/>
  <c r="H103" i="15"/>
  <c r="G103" i="15"/>
  <c r="K102" i="15"/>
  <c r="J102" i="15"/>
  <c r="I102" i="15"/>
  <c r="H102" i="15"/>
  <c r="G102" i="15"/>
  <c r="G101" i="15"/>
  <c r="K100" i="15"/>
  <c r="J100" i="15"/>
  <c r="I100" i="15"/>
  <c r="H100" i="15"/>
  <c r="G100" i="15"/>
  <c r="K99" i="15"/>
  <c r="J99" i="15"/>
  <c r="I99" i="15"/>
  <c r="H99" i="15"/>
  <c r="G99" i="15"/>
  <c r="G98" i="15"/>
  <c r="G97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G91" i="15"/>
  <c r="G90" i="15"/>
  <c r="G89" i="15"/>
  <c r="K85" i="15"/>
  <c r="J85" i="15"/>
  <c r="I85" i="15"/>
  <c r="H85" i="15"/>
  <c r="G85" i="15"/>
  <c r="K84" i="15"/>
  <c r="J84" i="15"/>
  <c r="I84" i="15"/>
  <c r="H84" i="15"/>
  <c r="G84" i="15"/>
  <c r="K83" i="15"/>
  <c r="K86" i="15" s="1"/>
  <c r="J83" i="15"/>
  <c r="J86" i="15" s="1"/>
  <c r="I83" i="15"/>
  <c r="I86" i="15" s="1"/>
  <c r="H83" i="15"/>
  <c r="H86" i="15" s="1"/>
  <c r="G86" i="15" s="1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J68" i="15"/>
  <c r="I68" i="15"/>
  <c r="H68" i="15"/>
  <c r="G68" i="15"/>
  <c r="K67" i="15"/>
  <c r="I67" i="15"/>
  <c r="H67" i="15"/>
  <c r="G67" i="15"/>
  <c r="K66" i="15"/>
  <c r="J66" i="15"/>
  <c r="H66" i="15"/>
  <c r="G66" i="15"/>
  <c r="G65" i="15"/>
  <c r="K64" i="15"/>
  <c r="J64" i="15"/>
  <c r="I64" i="15"/>
  <c r="H64" i="15"/>
  <c r="G64" i="15"/>
  <c r="K62" i="15"/>
  <c r="J62" i="15"/>
  <c r="H62" i="15"/>
  <c r="G62" i="15"/>
  <c r="K60" i="15"/>
  <c r="J60" i="15"/>
  <c r="I60" i="15"/>
  <c r="H60" i="15"/>
  <c r="G60" i="15"/>
  <c r="K57" i="15"/>
  <c r="J57" i="15"/>
  <c r="I57" i="15"/>
  <c r="H57" i="15"/>
  <c r="G57" i="15"/>
  <c r="K54" i="15"/>
  <c r="J54" i="15"/>
  <c r="I54" i="15"/>
  <c r="H54" i="15"/>
  <c r="G54" i="15"/>
  <c r="G53" i="15"/>
  <c r="K52" i="15"/>
  <c r="K87" i="15" s="1"/>
  <c r="J52" i="15"/>
  <c r="J87" i="15" s="1"/>
  <c r="I52" i="15"/>
  <c r="I87" i="15" s="1"/>
  <c r="H52" i="15"/>
  <c r="H87" i="15" s="1"/>
  <c r="G87" i="15" s="1"/>
  <c r="G52" i="15"/>
  <c r="K49" i="15"/>
  <c r="J49" i="15"/>
  <c r="I49" i="15"/>
  <c r="H49" i="15"/>
  <c r="G49" i="15"/>
  <c r="G48" i="15"/>
  <c r="G47" i="15"/>
  <c r="G46" i="15"/>
  <c r="G45" i="15"/>
  <c r="G44" i="15"/>
  <c r="G43" i="15"/>
  <c r="G42" i="15"/>
  <c r="K39" i="15"/>
  <c r="J39" i="15"/>
  <c r="I39" i="15"/>
  <c r="H39" i="15"/>
  <c r="G39" i="15"/>
  <c r="G38" i="15"/>
  <c r="G37" i="15"/>
  <c r="G36" i="15"/>
  <c r="G35" i="15"/>
  <c r="G34" i="15"/>
  <c r="K33" i="15"/>
  <c r="J33" i="15"/>
  <c r="I33" i="15"/>
  <c r="H33" i="15"/>
  <c r="G33" i="15"/>
  <c r="G32" i="15"/>
  <c r="G31" i="15"/>
  <c r="G30" i="15"/>
  <c r="G29" i="15"/>
  <c r="G28" i="15"/>
  <c r="K27" i="15"/>
  <c r="J27" i="15"/>
  <c r="I27" i="15"/>
  <c r="H27" i="15"/>
  <c r="G27" i="15"/>
  <c r="G25" i="15"/>
  <c r="K23" i="15"/>
  <c r="J23" i="15"/>
  <c r="I23" i="15"/>
  <c r="H23" i="15"/>
  <c r="G23" i="15"/>
  <c r="K20" i="15"/>
  <c r="J20" i="15"/>
  <c r="I20" i="15"/>
  <c r="H20" i="15"/>
  <c r="G20" i="15"/>
  <c r="K17" i="15"/>
  <c r="J17" i="15"/>
  <c r="I17" i="15"/>
  <c r="H17" i="15"/>
  <c r="G17" i="15"/>
  <c r="G16" i="15"/>
  <c r="K15" i="15"/>
  <c r="K50" i="15" s="1"/>
  <c r="J15" i="15"/>
  <c r="J50" i="15" s="1"/>
  <c r="I15" i="15"/>
  <c r="I50" i="15" s="1"/>
  <c r="H15" i="15"/>
  <c r="H50" i="15" s="1"/>
  <c r="G50" i="15" s="1"/>
  <c r="G15" i="15"/>
  <c r="D9" i="15"/>
  <c r="F151" i="16" l="1"/>
  <c r="I148" i="16"/>
  <c r="F148" i="16"/>
  <c r="G146" i="16"/>
  <c r="G145" i="16"/>
  <c r="K144" i="16"/>
  <c r="J144" i="16"/>
  <c r="I144" i="16"/>
  <c r="H144" i="16"/>
  <c r="G144" i="16"/>
  <c r="G143" i="16"/>
  <c r="K142" i="16"/>
  <c r="J142" i="16"/>
  <c r="I142" i="16"/>
  <c r="H142" i="16"/>
  <c r="G142" i="16"/>
  <c r="G141" i="16"/>
  <c r="G140" i="16"/>
  <c r="G139" i="16"/>
  <c r="K138" i="16"/>
  <c r="J138" i="16"/>
  <c r="I138" i="16"/>
  <c r="H138" i="16"/>
  <c r="G138" i="16"/>
  <c r="G137" i="16"/>
  <c r="G136" i="16"/>
  <c r="K135" i="16"/>
  <c r="J135" i="16"/>
  <c r="I135" i="16"/>
  <c r="H135" i="16"/>
  <c r="G135" i="16"/>
  <c r="G134" i="16"/>
  <c r="K133" i="16"/>
  <c r="J133" i="16"/>
  <c r="I133" i="16"/>
  <c r="H133" i="16"/>
  <c r="G133" i="16"/>
  <c r="K132" i="16"/>
  <c r="J132" i="16"/>
  <c r="I132" i="16"/>
  <c r="H132" i="16"/>
  <c r="G132" i="16"/>
  <c r="G131" i="16"/>
  <c r="G130" i="16"/>
  <c r="G129" i="16"/>
  <c r="K128" i="16"/>
  <c r="J128" i="16"/>
  <c r="I128" i="16"/>
  <c r="H128" i="16"/>
  <c r="G128" i="16"/>
  <c r="G127" i="16"/>
  <c r="K126" i="16"/>
  <c r="J126" i="16"/>
  <c r="I126" i="16"/>
  <c r="H126" i="16"/>
  <c r="G126" i="16"/>
  <c r="G124" i="16"/>
  <c r="G123" i="16"/>
  <c r="K122" i="16"/>
  <c r="J122" i="16"/>
  <c r="I122" i="16"/>
  <c r="H122" i="16"/>
  <c r="G122" i="16"/>
  <c r="G121" i="16"/>
  <c r="K120" i="16"/>
  <c r="J120" i="16"/>
  <c r="I120" i="16"/>
  <c r="H120" i="16"/>
  <c r="G120" i="16"/>
  <c r="G119" i="16"/>
  <c r="G118" i="16"/>
  <c r="G117" i="16"/>
  <c r="K116" i="16"/>
  <c r="J116" i="16"/>
  <c r="I116" i="16"/>
  <c r="H116" i="16"/>
  <c r="G116" i="16"/>
  <c r="G115" i="16"/>
  <c r="G114" i="16"/>
  <c r="G113" i="16"/>
  <c r="G112" i="16"/>
  <c r="G111" i="16"/>
  <c r="G110" i="16"/>
  <c r="K109" i="16"/>
  <c r="J109" i="16"/>
  <c r="I109" i="16"/>
  <c r="H109" i="16"/>
  <c r="G109" i="16"/>
  <c r="G108" i="16"/>
  <c r="G107" i="16"/>
  <c r="K106" i="16"/>
  <c r="J106" i="16"/>
  <c r="I106" i="16"/>
  <c r="H106" i="16"/>
  <c r="G106" i="16"/>
  <c r="G105" i="16"/>
  <c r="G104" i="16"/>
  <c r="K103" i="16"/>
  <c r="J103" i="16"/>
  <c r="I103" i="16"/>
  <c r="H103" i="16"/>
  <c r="G103" i="16"/>
  <c r="K102" i="16"/>
  <c r="J102" i="16"/>
  <c r="I102" i="16"/>
  <c r="H102" i="16"/>
  <c r="G102" i="16"/>
  <c r="G101" i="16"/>
  <c r="K100" i="16"/>
  <c r="J100" i="16"/>
  <c r="I100" i="16"/>
  <c r="H100" i="16"/>
  <c r="G100" i="16"/>
  <c r="K99" i="16"/>
  <c r="J99" i="16"/>
  <c r="I99" i="16"/>
  <c r="H99" i="16"/>
  <c r="G99" i="16"/>
  <c r="G98" i="16"/>
  <c r="G97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G91" i="16"/>
  <c r="G90" i="16"/>
  <c r="G89" i="16"/>
  <c r="K85" i="16"/>
  <c r="J85" i="16"/>
  <c r="I85" i="16"/>
  <c r="H85" i="16"/>
  <c r="G85" i="16"/>
  <c r="K84" i="16"/>
  <c r="J84" i="16"/>
  <c r="I84" i="16"/>
  <c r="H84" i="16"/>
  <c r="G84" i="16"/>
  <c r="K83" i="16"/>
  <c r="K86" i="16" s="1"/>
  <c r="J83" i="16"/>
  <c r="J86" i="16" s="1"/>
  <c r="I83" i="16"/>
  <c r="I86" i="16" s="1"/>
  <c r="H83" i="16"/>
  <c r="H86" i="16" s="1"/>
  <c r="G86" i="16" s="1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J68" i="16"/>
  <c r="I68" i="16"/>
  <c r="H68" i="16"/>
  <c r="G68" i="16"/>
  <c r="K67" i="16"/>
  <c r="I67" i="16"/>
  <c r="H67" i="16"/>
  <c r="G67" i="16"/>
  <c r="K66" i="16"/>
  <c r="J66" i="16"/>
  <c r="H66" i="16"/>
  <c r="G66" i="16"/>
  <c r="G65" i="16"/>
  <c r="K64" i="16"/>
  <c r="J64" i="16"/>
  <c r="I64" i="16"/>
  <c r="H64" i="16"/>
  <c r="G64" i="16"/>
  <c r="G62" i="16"/>
  <c r="K60" i="16"/>
  <c r="J60" i="16"/>
  <c r="I60" i="16"/>
  <c r="H60" i="16"/>
  <c r="G60" i="16"/>
  <c r="K57" i="16"/>
  <c r="J57" i="16"/>
  <c r="I57" i="16"/>
  <c r="H57" i="16"/>
  <c r="G57" i="16"/>
  <c r="K54" i="16"/>
  <c r="J54" i="16"/>
  <c r="I54" i="16"/>
  <c r="H54" i="16"/>
  <c r="G54" i="16"/>
  <c r="G53" i="16"/>
  <c r="K52" i="16"/>
  <c r="K87" i="16" s="1"/>
  <c r="J52" i="16"/>
  <c r="J87" i="16" s="1"/>
  <c r="I52" i="16"/>
  <c r="I87" i="16" s="1"/>
  <c r="H52" i="16"/>
  <c r="H87" i="16" s="1"/>
  <c r="G87" i="16" s="1"/>
  <c r="G52" i="16"/>
  <c r="K49" i="16"/>
  <c r="J49" i="16"/>
  <c r="I49" i="16"/>
  <c r="H49" i="16"/>
  <c r="G49" i="16"/>
  <c r="G48" i="16"/>
  <c r="G47" i="16"/>
  <c r="G46" i="16"/>
  <c r="G45" i="16"/>
  <c r="G44" i="16"/>
  <c r="G43" i="16"/>
  <c r="G42" i="16"/>
  <c r="K39" i="16"/>
  <c r="J39" i="16"/>
  <c r="I39" i="16"/>
  <c r="H39" i="16"/>
  <c r="G39" i="16"/>
  <c r="G38" i="16"/>
  <c r="G37" i="16"/>
  <c r="G36" i="16"/>
  <c r="G35" i="16"/>
  <c r="G34" i="16"/>
  <c r="K33" i="16"/>
  <c r="J33" i="16"/>
  <c r="I33" i="16"/>
  <c r="H33" i="16"/>
  <c r="G33" i="16"/>
  <c r="G32" i="16"/>
  <c r="G31" i="16"/>
  <c r="G30" i="16"/>
  <c r="G29" i="16"/>
  <c r="G28" i="16"/>
  <c r="K27" i="16"/>
  <c r="J27" i="16"/>
  <c r="I27" i="16"/>
  <c r="H27" i="16"/>
  <c r="G27" i="16"/>
  <c r="G25" i="16"/>
  <c r="K23" i="16"/>
  <c r="J23" i="16"/>
  <c r="I23" i="16"/>
  <c r="H23" i="16"/>
  <c r="G23" i="16"/>
  <c r="K20" i="16"/>
  <c r="J20" i="16"/>
  <c r="I20" i="16"/>
  <c r="H20" i="16"/>
  <c r="G20" i="16"/>
  <c r="K17" i="16"/>
  <c r="J17" i="16"/>
  <c r="I17" i="16"/>
  <c r="H17" i="16"/>
  <c r="G17" i="16"/>
  <c r="G16" i="16"/>
  <c r="K15" i="16"/>
  <c r="K50" i="16" s="1"/>
  <c r="J15" i="16"/>
  <c r="J50" i="16" s="1"/>
  <c r="I15" i="16"/>
  <c r="I50" i="16" s="1"/>
  <c r="H15" i="16"/>
  <c r="H50" i="16" s="1"/>
  <c r="G50" i="16" s="1"/>
  <c r="G15" i="16"/>
  <c r="D9" i="16"/>
  <c r="I74" i="17" l="1"/>
  <c r="I75" i="17" s="1"/>
  <c r="J74" i="17"/>
  <c r="J75" i="17" s="1"/>
  <c r="H74" i="17"/>
  <c r="H75" i="17" s="1"/>
  <c r="F74" i="17"/>
  <c r="J127" i="18"/>
  <c r="K127" i="18"/>
  <c r="I127" i="18"/>
  <c r="J47" i="18"/>
  <c r="J46" i="18"/>
  <c r="K46" i="18"/>
  <c r="I46" i="18"/>
  <c r="J45" i="18"/>
  <c r="J34" i="18"/>
  <c r="J48" i="18" s="1"/>
  <c r="K34" i="18"/>
  <c r="K48" i="18" s="1"/>
  <c r="I34" i="18"/>
  <c r="I48" i="18" s="1"/>
  <c r="I25" i="18"/>
  <c r="F151" i="18"/>
  <c r="I148" i="18"/>
  <c r="F148" i="18"/>
  <c r="G146" i="18"/>
  <c r="G145" i="18"/>
  <c r="K144" i="18"/>
  <c r="J144" i="18"/>
  <c r="I144" i="18"/>
  <c r="H144" i="18"/>
  <c r="G144" i="18"/>
  <c r="G143" i="18"/>
  <c r="K142" i="18"/>
  <c r="J142" i="18"/>
  <c r="I142" i="18"/>
  <c r="H142" i="18"/>
  <c r="G142" i="18"/>
  <c r="G141" i="18"/>
  <c r="G140" i="18"/>
  <c r="G139" i="18"/>
  <c r="K138" i="18"/>
  <c r="J138" i="18"/>
  <c r="I138" i="18"/>
  <c r="H138" i="18"/>
  <c r="G138" i="18"/>
  <c r="G137" i="18"/>
  <c r="G136" i="18"/>
  <c r="K135" i="18"/>
  <c r="J135" i="18"/>
  <c r="I135" i="18"/>
  <c r="H135" i="18"/>
  <c r="G135" i="18"/>
  <c r="G134" i="18"/>
  <c r="K133" i="18"/>
  <c r="J133" i="18"/>
  <c r="I133" i="18"/>
  <c r="H133" i="18"/>
  <c r="G133" i="18"/>
  <c r="K132" i="18"/>
  <c r="J132" i="18"/>
  <c r="I132" i="18"/>
  <c r="H132" i="18"/>
  <c r="G132" i="18"/>
  <c r="G131" i="18"/>
  <c r="G130" i="18"/>
  <c r="G129" i="18"/>
  <c r="K128" i="18"/>
  <c r="J128" i="18"/>
  <c r="I128" i="18"/>
  <c r="H128" i="18"/>
  <c r="G128" i="18"/>
  <c r="G124" i="18"/>
  <c r="G123" i="18"/>
  <c r="K122" i="18"/>
  <c r="J122" i="18"/>
  <c r="I122" i="18"/>
  <c r="H122" i="18"/>
  <c r="G122" i="18"/>
  <c r="G121" i="18"/>
  <c r="K120" i="18"/>
  <c r="J120" i="18"/>
  <c r="I120" i="18"/>
  <c r="H120" i="18"/>
  <c r="G120" i="18"/>
  <c r="G119" i="18"/>
  <c r="G118" i="18"/>
  <c r="G117" i="18"/>
  <c r="K116" i="18"/>
  <c r="J116" i="18"/>
  <c r="I116" i="18"/>
  <c r="H116" i="18"/>
  <c r="G116" i="18"/>
  <c r="G115" i="18"/>
  <c r="G114" i="18"/>
  <c r="G113" i="18"/>
  <c r="G112" i="18"/>
  <c r="G111" i="18"/>
  <c r="G110" i="18"/>
  <c r="K109" i="18"/>
  <c r="J109" i="18"/>
  <c r="I109" i="18"/>
  <c r="H109" i="18"/>
  <c r="G109" i="18"/>
  <c r="G108" i="18"/>
  <c r="G107" i="18"/>
  <c r="K106" i="18"/>
  <c r="J106" i="18"/>
  <c r="I106" i="18"/>
  <c r="H106" i="18"/>
  <c r="G106" i="18"/>
  <c r="G105" i="18"/>
  <c r="G104" i="18"/>
  <c r="K103" i="18"/>
  <c r="J103" i="18"/>
  <c r="I103" i="18"/>
  <c r="H103" i="18"/>
  <c r="G103" i="18"/>
  <c r="K102" i="18"/>
  <c r="J102" i="18"/>
  <c r="I102" i="18"/>
  <c r="H102" i="18"/>
  <c r="G102" i="18"/>
  <c r="G101" i="18"/>
  <c r="K100" i="18"/>
  <c r="J100" i="18"/>
  <c r="I100" i="18"/>
  <c r="H100" i="18"/>
  <c r="G100" i="18"/>
  <c r="K99" i="18"/>
  <c r="J99" i="18"/>
  <c r="I99" i="18"/>
  <c r="H99" i="18"/>
  <c r="G99" i="18"/>
  <c r="G98" i="18"/>
  <c r="G97" i="18"/>
  <c r="G96" i="18"/>
  <c r="K95" i="18"/>
  <c r="J95" i="18"/>
  <c r="I95" i="18"/>
  <c r="H95" i="18"/>
  <c r="G95" i="18"/>
  <c r="H94" i="18"/>
  <c r="H93" i="18"/>
  <c r="G91" i="18"/>
  <c r="G90" i="18"/>
  <c r="G89" i="18"/>
  <c r="K84" i="18"/>
  <c r="I84" i="18"/>
  <c r="H84" i="18"/>
  <c r="K82" i="18"/>
  <c r="I82" i="18"/>
  <c r="H82" i="18"/>
  <c r="K81" i="18"/>
  <c r="J81" i="18"/>
  <c r="I81" i="18"/>
  <c r="H81" i="18"/>
  <c r="G81" i="18"/>
  <c r="H80" i="18"/>
  <c r="K79" i="18"/>
  <c r="J79" i="18"/>
  <c r="I79" i="18"/>
  <c r="H79" i="18"/>
  <c r="G79" i="18"/>
  <c r="K76" i="18"/>
  <c r="J76" i="18"/>
  <c r="I76" i="18"/>
  <c r="H76" i="18"/>
  <c r="G76" i="18"/>
  <c r="K75" i="18"/>
  <c r="J75" i="18"/>
  <c r="I75" i="18"/>
  <c r="H75" i="18"/>
  <c r="G75" i="18"/>
  <c r="K74" i="18"/>
  <c r="J74" i="18"/>
  <c r="I74" i="18"/>
  <c r="H74" i="18"/>
  <c r="G74" i="18"/>
  <c r="K73" i="18"/>
  <c r="J73" i="18"/>
  <c r="I73" i="18"/>
  <c r="H73" i="18"/>
  <c r="G73" i="18"/>
  <c r="K72" i="18"/>
  <c r="J72" i="18"/>
  <c r="I72" i="18"/>
  <c r="H72" i="18"/>
  <c r="G72" i="18"/>
  <c r="H71" i="18"/>
  <c r="H70" i="18"/>
  <c r="K69" i="18"/>
  <c r="J69" i="18"/>
  <c r="I69" i="18"/>
  <c r="H69" i="18"/>
  <c r="G69" i="18"/>
  <c r="J68" i="18"/>
  <c r="I68" i="18"/>
  <c r="H68" i="18"/>
  <c r="G68" i="18"/>
  <c r="I67" i="18"/>
  <c r="H67" i="18"/>
  <c r="K66" i="18"/>
  <c r="H66" i="18"/>
  <c r="K65" i="18"/>
  <c r="J65" i="18"/>
  <c r="I65" i="18"/>
  <c r="G65" i="18"/>
  <c r="I64" i="18"/>
  <c r="H64" i="18"/>
  <c r="K62" i="18"/>
  <c r="J62" i="18"/>
  <c r="H62" i="18"/>
  <c r="K60" i="18"/>
  <c r="J60" i="18"/>
  <c r="H60" i="18"/>
  <c r="K57" i="18"/>
  <c r="J57" i="18"/>
  <c r="I57" i="18"/>
  <c r="H57" i="18"/>
  <c r="G57" i="18"/>
  <c r="K54" i="18"/>
  <c r="J54" i="18"/>
  <c r="I54" i="18"/>
  <c r="H54" i="18"/>
  <c r="G54" i="18"/>
  <c r="K53" i="18"/>
  <c r="J53" i="18"/>
  <c r="I53" i="18"/>
  <c r="H53" i="18"/>
  <c r="G53" i="18"/>
  <c r="K52" i="18"/>
  <c r="J52" i="18"/>
  <c r="H52" i="18"/>
  <c r="H85" i="18"/>
  <c r="J84" i="18"/>
  <c r="G84" i="18" s="1"/>
  <c r="G47" i="18"/>
  <c r="K83" i="18"/>
  <c r="J83" i="18"/>
  <c r="I83" i="18"/>
  <c r="H83" i="18"/>
  <c r="G46" i="18"/>
  <c r="J82" i="18"/>
  <c r="G82" i="18" s="1"/>
  <c r="G45" i="18"/>
  <c r="G44" i="18"/>
  <c r="G42" i="18"/>
  <c r="K39" i="18"/>
  <c r="J39" i="18"/>
  <c r="I39" i="18"/>
  <c r="H39" i="18"/>
  <c r="G39" i="18"/>
  <c r="G38" i="18"/>
  <c r="G37" i="18"/>
  <c r="G36" i="18"/>
  <c r="G35" i="18"/>
  <c r="G34" i="18"/>
  <c r="K33" i="18"/>
  <c r="J33" i="18"/>
  <c r="I33" i="18"/>
  <c r="H33" i="18"/>
  <c r="G33" i="18"/>
  <c r="G32" i="18"/>
  <c r="G31" i="18"/>
  <c r="G28" i="18"/>
  <c r="I27" i="18"/>
  <c r="H27" i="18"/>
  <c r="I62" i="18"/>
  <c r="G25" i="18"/>
  <c r="K23" i="18"/>
  <c r="J23" i="18"/>
  <c r="I23" i="18"/>
  <c r="H23" i="18"/>
  <c r="G23" i="18"/>
  <c r="K20" i="18"/>
  <c r="J20" i="18"/>
  <c r="I20" i="18"/>
  <c r="H20" i="18"/>
  <c r="G20" i="18"/>
  <c r="K17" i="18"/>
  <c r="J17" i="18"/>
  <c r="I17" i="18"/>
  <c r="H17" i="18"/>
  <c r="G17" i="18"/>
  <c r="G16" i="18"/>
  <c r="K15" i="18"/>
  <c r="J15" i="18"/>
  <c r="I15" i="18"/>
  <c r="H15" i="18"/>
  <c r="H50" i="18" s="1"/>
  <c r="G15" i="18"/>
  <c r="D9" i="18"/>
  <c r="I43" i="18" l="1"/>
  <c r="G62" i="18"/>
  <c r="I60" i="18"/>
  <c r="K126" i="18"/>
  <c r="J126" i="18"/>
  <c r="I126" i="18"/>
  <c r="I94" i="18"/>
  <c r="I71" i="18"/>
  <c r="J94" i="18"/>
  <c r="J93" i="18" s="1"/>
  <c r="J71" i="18"/>
  <c r="J70" i="18" s="1"/>
  <c r="J85" i="18"/>
  <c r="K94" i="18"/>
  <c r="K93" i="18" s="1"/>
  <c r="K71" i="18"/>
  <c r="K70" i="18" s="1"/>
  <c r="K85" i="18"/>
  <c r="H86" i="18"/>
  <c r="G83" i="18"/>
  <c r="J86" i="18"/>
  <c r="K86" i="18"/>
  <c r="H87" i="18"/>
  <c r="H49" i="18"/>
  <c r="I49" i="18"/>
  <c r="J49" i="18"/>
  <c r="K49" i="18"/>
  <c r="G49" i="18" l="1"/>
  <c r="I85" i="18"/>
  <c r="G48" i="18"/>
  <c r="G71" i="18"/>
  <c r="I70" i="18"/>
  <c r="G70" i="18" s="1"/>
  <c r="G94" i="18"/>
  <c r="I93" i="18"/>
  <c r="G93" i="18" s="1"/>
  <c r="G127" i="18"/>
  <c r="H126" i="18"/>
  <c r="G126" i="18" s="1"/>
  <c r="G60" i="18"/>
  <c r="I52" i="18"/>
  <c r="I80" i="18"/>
  <c r="J43" i="18"/>
  <c r="J29" i="18"/>
  <c r="I50" i="18"/>
  <c r="J66" i="18" l="1"/>
  <c r="G29" i="18"/>
  <c r="J27" i="18"/>
  <c r="J80" i="18"/>
  <c r="K43" i="18"/>
  <c r="K30" i="18"/>
  <c r="I87" i="18"/>
  <c r="G52" i="18"/>
  <c r="I86" i="18"/>
  <c r="G86" i="18" s="1"/>
  <c r="G85" i="18"/>
  <c r="K67" i="18" l="1"/>
  <c r="G30" i="18"/>
  <c r="K27" i="18"/>
  <c r="K50" i="18" s="1"/>
  <c r="K80" i="18"/>
  <c r="G80" i="18" s="1"/>
  <c r="G43" i="18"/>
  <c r="G27" i="18"/>
  <c r="J50" i="18"/>
  <c r="G50" i="18" s="1"/>
  <c r="G66" i="18"/>
  <c r="J64" i="18"/>
  <c r="J87" i="18" l="1"/>
  <c r="G67" i="18"/>
  <c r="K64" i="18"/>
  <c r="K87" i="18" s="1"/>
  <c r="G87" i="18" l="1"/>
  <c r="G64" i="18"/>
  <c r="H15" i="17" l="1"/>
  <c r="I15" i="17"/>
  <c r="J15" i="17"/>
  <c r="G15" i="17"/>
  <c r="H34" i="17"/>
  <c r="I34" i="17"/>
  <c r="J34" i="17"/>
  <c r="G34" i="17"/>
  <c r="H33" i="17"/>
  <c r="I33" i="17"/>
  <c r="J33" i="17"/>
  <c r="G33" i="17"/>
  <c r="H32" i="17"/>
  <c r="I32" i="17"/>
  <c r="J32" i="17"/>
  <c r="G32" i="17"/>
  <c r="H24" i="17"/>
  <c r="I24" i="17"/>
  <c r="J24" i="17"/>
  <c r="G24" i="17"/>
  <c r="E95" i="17"/>
  <c r="H92" i="17"/>
  <c r="E92" i="17"/>
  <c r="E88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2" i="17"/>
  <c r="F71" i="17"/>
  <c r="J35" i="17"/>
  <c r="I35" i="17"/>
  <c r="H35" i="17"/>
  <c r="G35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D9" i="17"/>
  <c r="H18" i="6" l="1"/>
  <c r="I18" i="6"/>
  <c r="J18" i="6"/>
  <c r="G18" i="6"/>
  <c r="J16" i="6"/>
  <c r="I16" i="6"/>
  <c r="H15" i="6"/>
  <c r="G15" i="6"/>
  <c r="E95" i="11" l="1"/>
  <c r="H92" i="11"/>
  <c r="E92" i="11"/>
  <c r="E88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2" i="11"/>
  <c r="F71" i="11"/>
  <c r="F70" i="11"/>
  <c r="F69" i="11"/>
  <c r="F68" i="11"/>
  <c r="F67" i="11"/>
  <c r="F66" i="11"/>
  <c r="F65" i="11"/>
  <c r="J64" i="11"/>
  <c r="I64" i="11"/>
  <c r="H64" i="11"/>
  <c r="G64" i="11"/>
  <c r="F64" i="11"/>
  <c r="J63" i="11"/>
  <c r="I63" i="11"/>
  <c r="H63" i="11"/>
  <c r="G63" i="11"/>
  <c r="F63" i="11"/>
  <c r="F61" i="11"/>
  <c r="F60" i="11"/>
  <c r="F59" i="11"/>
  <c r="J56" i="11"/>
  <c r="I56" i="11"/>
  <c r="H56" i="11"/>
  <c r="G56" i="11"/>
  <c r="F56" i="11"/>
  <c r="J55" i="11"/>
  <c r="I55" i="11"/>
  <c r="H55" i="11"/>
  <c r="G55" i="11"/>
  <c r="F55" i="11"/>
  <c r="J54" i="11"/>
  <c r="I54" i="11"/>
  <c r="H54" i="11"/>
  <c r="G54" i="11"/>
  <c r="F54" i="11"/>
  <c r="J53" i="11"/>
  <c r="I53" i="11"/>
  <c r="H53" i="11"/>
  <c r="G53" i="11"/>
  <c r="F53" i="11"/>
  <c r="J52" i="11"/>
  <c r="I52" i="11"/>
  <c r="H52" i="11"/>
  <c r="G52" i="11"/>
  <c r="F52" i="11"/>
  <c r="J51" i="11"/>
  <c r="I51" i="11"/>
  <c r="H51" i="11"/>
  <c r="G51" i="11"/>
  <c r="F51" i="11"/>
  <c r="J50" i="11"/>
  <c r="I50" i="11"/>
  <c r="H50" i="11"/>
  <c r="G50" i="11"/>
  <c r="F50" i="11"/>
  <c r="J49" i="11"/>
  <c r="I49" i="11"/>
  <c r="H49" i="11"/>
  <c r="G49" i="11"/>
  <c r="F49" i="11"/>
  <c r="J48" i="11"/>
  <c r="I48" i="11"/>
  <c r="H48" i="11"/>
  <c r="G48" i="11"/>
  <c r="F48" i="11"/>
  <c r="J47" i="11"/>
  <c r="I47" i="11"/>
  <c r="H47" i="11"/>
  <c r="G47" i="11"/>
  <c r="F47" i="11"/>
  <c r="J46" i="11"/>
  <c r="I46" i="11"/>
  <c r="H46" i="11"/>
  <c r="G46" i="11"/>
  <c r="F46" i="11"/>
  <c r="J45" i="11"/>
  <c r="I45" i="11"/>
  <c r="H45" i="11"/>
  <c r="G45" i="11"/>
  <c r="F45" i="11"/>
  <c r="J44" i="11"/>
  <c r="I44" i="11"/>
  <c r="H44" i="11"/>
  <c r="G44" i="11"/>
  <c r="F44" i="11"/>
  <c r="J43" i="11"/>
  <c r="I43" i="11"/>
  <c r="H43" i="11"/>
  <c r="G43" i="11"/>
  <c r="F43" i="11"/>
  <c r="J42" i="11"/>
  <c r="I42" i="11"/>
  <c r="H42" i="11"/>
  <c r="G42" i="11"/>
  <c r="F42" i="11"/>
  <c r="J41" i="11"/>
  <c r="I41" i="11"/>
  <c r="H41" i="11"/>
  <c r="G41" i="11"/>
  <c r="F41" i="11"/>
  <c r="J40" i="11"/>
  <c r="I40" i="11"/>
  <c r="H40" i="11"/>
  <c r="G40" i="11"/>
  <c r="F40" i="11"/>
  <c r="J39" i="11"/>
  <c r="I39" i="11"/>
  <c r="H39" i="11"/>
  <c r="G39" i="11"/>
  <c r="F39" i="11"/>
  <c r="J38" i="11"/>
  <c r="I38" i="11"/>
  <c r="H38" i="11"/>
  <c r="G38" i="11"/>
  <c r="F38" i="11"/>
  <c r="J37" i="11"/>
  <c r="J57" i="11" s="1"/>
  <c r="I37" i="11"/>
  <c r="I57" i="11" s="1"/>
  <c r="H37" i="11"/>
  <c r="H57" i="11" s="1"/>
  <c r="G37" i="11"/>
  <c r="G57" i="11" s="1"/>
  <c r="F57" i="11" s="1"/>
  <c r="F37" i="11"/>
  <c r="J35" i="11"/>
  <c r="I35" i="11"/>
  <c r="H35" i="11"/>
  <c r="G35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D9" i="11"/>
  <c r="E95" i="10"/>
  <c r="H92" i="10"/>
  <c r="E92" i="10"/>
  <c r="E88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2" i="10"/>
  <c r="F71" i="10"/>
  <c r="F70" i="10"/>
  <c r="F69" i="10"/>
  <c r="F68" i="10"/>
  <c r="F67" i="10"/>
  <c r="F66" i="10"/>
  <c r="F65" i="10"/>
  <c r="J64" i="10"/>
  <c r="I64" i="10"/>
  <c r="H64" i="10"/>
  <c r="G64" i="10"/>
  <c r="F64" i="10"/>
  <c r="J63" i="10"/>
  <c r="I63" i="10"/>
  <c r="H63" i="10"/>
  <c r="G63" i="10"/>
  <c r="F63" i="10"/>
  <c r="F61" i="10"/>
  <c r="F60" i="10"/>
  <c r="F59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J57" i="10" s="1"/>
  <c r="I37" i="10"/>
  <c r="I57" i="10" s="1"/>
  <c r="H37" i="10"/>
  <c r="H57" i="10" s="1"/>
  <c r="G37" i="10"/>
  <c r="G57" i="10" s="1"/>
  <c r="F57" i="10" s="1"/>
  <c r="F37" i="10"/>
  <c r="J35" i="10"/>
  <c r="I35" i="10"/>
  <c r="H35" i="10"/>
  <c r="G35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D9" i="10"/>
  <c r="E95" i="9"/>
  <c r="H92" i="9"/>
  <c r="E92" i="9"/>
  <c r="E88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2" i="9"/>
  <c r="F71" i="9"/>
  <c r="F70" i="9"/>
  <c r="F69" i="9"/>
  <c r="F68" i="9"/>
  <c r="F67" i="9"/>
  <c r="F66" i="9"/>
  <c r="F65" i="9"/>
  <c r="F64" i="9"/>
  <c r="F63" i="9"/>
  <c r="F61" i="9"/>
  <c r="F60" i="9"/>
  <c r="F59" i="9"/>
  <c r="J57" i="9"/>
  <c r="I57" i="9"/>
  <c r="H57" i="9"/>
  <c r="G57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J35" i="9"/>
  <c r="I35" i="9"/>
  <c r="H35" i="9"/>
  <c r="G35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D9" i="9"/>
  <c r="E95" i="8"/>
  <c r="H92" i="8"/>
  <c r="E92" i="8"/>
  <c r="E88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2" i="8"/>
  <c r="F71" i="8"/>
  <c r="F70" i="8"/>
  <c r="F69" i="8"/>
  <c r="F68" i="8"/>
  <c r="F67" i="8"/>
  <c r="F66" i="8"/>
  <c r="F65" i="8"/>
  <c r="F64" i="8"/>
  <c r="F63" i="8"/>
  <c r="F61" i="8"/>
  <c r="F60" i="8"/>
  <c r="F59" i="8"/>
  <c r="J57" i="8"/>
  <c r="I57" i="8"/>
  <c r="H57" i="8"/>
  <c r="G57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J35" i="8"/>
  <c r="I35" i="8"/>
  <c r="H35" i="8"/>
  <c r="G35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D9" i="8"/>
  <c r="E95" i="7"/>
  <c r="H92" i="7"/>
  <c r="E92" i="7"/>
  <c r="E88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2" i="7"/>
  <c r="F71" i="7"/>
  <c r="F70" i="7"/>
  <c r="F69" i="7"/>
  <c r="F68" i="7"/>
  <c r="F67" i="7"/>
  <c r="F66" i="7"/>
  <c r="F65" i="7"/>
  <c r="F64" i="7"/>
  <c r="F63" i="7"/>
  <c r="F61" i="7"/>
  <c r="F60" i="7"/>
  <c r="F59" i="7"/>
  <c r="J57" i="7"/>
  <c r="I57" i="7"/>
  <c r="H57" i="7"/>
  <c r="G57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J35" i="7"/>
  <c r="I35" i="7"/>
  <c r="H35" i="7"/>
  <c r="G35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D9" i="7"/>
  <c r="E95" i="3"/>
  <c r="H92" i="3"/>
  <c r="E92" i="3"/>
  <c r="E88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2" i="3"/>
  <c r="F71" i="3"/>
  <c r="F70" i="3"/>
  <c r="F69" i="3"/>
  <c r="F68" i="3"/>
  <c r="F67" i="3"/>
  <c r="F66" i="3"/>
  <c r="F65" i="3"/>
  <c r="F64" i="3"/>
  <c r="F63" i="3"/>
  <c r="F61" i="3"/>
  <c r="F60" i="3"/>
  <c r="F59" i="3"/>
  <c r="J57" i="3"/>
  <c r="I57" i="3"/>
  <c r="H57" i="3"/>
  <c r="G57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J35" i="3"/>
  <c r="I35" i="3"/>
  <c r="H35" i="3"/>
  <c r="G35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D9" i="3"/>
  <c r="E95" i="2"/>
  <c r="H92" i="2"/>
  <c r="E92" i="2"/>
  <c r="E88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J57" i="2"/>
  <c r="I57" i="2"/>
  <c r="H57" i="2"/>
  <c r="G57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J35" i="2"/>
  <c r="I35" i="2"/>
  <c r="H35" i="2"/>
  <c r="G35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D9" i="2"/>
  <c r="J32" i="6" l="1"/>
  <c r="I31" i="6" l="1"/>
  <c r="H31" i="6"/>
  <c r="I32" i="6"/>
  <c r="G31" i="6"/>
  <c r="G30" i="6"/>
  <c r="F22" i="6" l="1"/>
  <c r="J12" i="6" l="1"/>
  <c r="J23" i="6"/>
  <c r="I12" i="6"/>
  <c r="I23" i="6"/>
  <c r="H12" i="6"/>
  <c r="G12" i="6"/>
  <c r="G28" i="6" s="1"/>
  <c r="F32" i="6"/>
  <c r="F31" i="6"/>
  <c r="F30" i="6"/>
  <c r="F29" i="6"/>
  <c r="H23" i="6"/>
  <c r="G23" i="6"/>
  <c r="F21" i="6"/>
  <c r="F20" i="6"/>
  <c r="F18" i="6"/>
  <c r="F16" i="6"/>
  <c r="F15" i="6"/>
  <c r="F14" i="6"/>
  <c r="F13" i="6"/>
  <c r="H17" i="6" l="1"/>
  <c r="H28" i="6"/>
  <c r="J17" i="6"/>
  <c r="J28" i="6"/>
  <c r="I17" i="6"/>
  <c r="I28" i="6"/>
  <c r="G17" i="6"/>
  <c r="H24" i="6"/>
  <c r="H25" i="6"/>
  <c r="I24" i="6"/>
  <c r="F28" i="6"/>
  <c r="F33" i="6" s="1"/>
  <c r="F12" i="6"/>
  <c r="F17" i="6" s="1"/>
  <c r="F19" i="6" s="1"/>
  <c r="H19" i="6" l="1"/>
  <c r="H34" i="6" s="1"/>
  <c r="H33" i="6"/>
  <c r="H35" i="6" s="1"/>
  <c r="G33" i="6"/>
  <c r="G19" i="6"/>
  <c r="G34" i="6" s="1"/>
  <c r="J19" i="6"/>
  <c r="J34" i="6" s="1"/>
  <c r="J33" i="6"/>
  <c r="J35" i="6" s="1"/>
  <c r="I33" i="6"/>
  <c r="I19" i="6"/>
  <c r="I34" i="6" s="1"/>
  <c r="G25" i="6"/>
  <c r="G24" i="6"/>
  <c r="I35" i="6"/>
  <c r="G35" i="6" l="1"/>
  <c r="F35" i="6" s="1"/>
  <c r="F34" i="6" s="1"/>
  <c r="F37" i="6" s="1"/>
</calcChain>
</file>

<file path=xl/sharedStrings.xml><?xml version="1.0" encoding="utf-8"?>
<sst xmlns="http://schemas.openxmlformats.org/spreadsheetml/2006/main" count="3336" uniqueCount="395">
  <si>
    <t>(наименование территориальной сетевой организации)</t>
  </si>
  <si>
    <t>Наименование показателя</t>
  </si>
  <si>
    <t>Ед. измерения</t>
  </si>
  <si>
    <t>Всего</t>
  </si>
  <si>
    <t>В том числе по уровню напряжения</t>
  </si>
  <si>
    <t>ВН</t>
  </si>
  <si>
    <t>СН1</t>
  </si>
  <si>
    <t>СН2</t>
  </si>
  <si>
    <t>НН</t>
  </si>
  <si>
    <t xml:space="preserve">Поступление в сеть из других организаций, в том числе: </t>
  </si>
  <si>
    <t>тыс. кВт ч</t>
  </si>
  <si>
    <t>из сетей ФСК</t>
  </si>
  <si>
    <t>от генерирующих компаний и блок-станций</t>
  </si>
  <si>
    <t>от смежных сетевых организаций</t>
  </si>
  <si>
    <t>Поступление в сеть из других уровней напряжения (трансформация)</t>
  </si>
  <si>
    <t>Отпуск электроэнергии в сеть</t>
  </si>
  <si>
    <t>Фактические потери электроэнергии</t>
  </si>
  <si>
    <t>%</t>
  </si>
  <si>
    <t>км</t>
  </si>
  <si>
    <t>Уровень потерь электроэнергии</t>
  </si>
  <si>
    <t>Величина потерь электроэнергии</t>
  </si>
  <si>
    <t>Примечание:</t>
  </si>
  <si>
    <t>Таблица - Определение величины и уровня потерь электроэнергии при ее передаче по электрическим сетям территориальной сетевой организации</t>
  </si>
  <si>
    <t xml:space="preserve">Протяженность линий (воздушных и кабельных) электропередачи </t>
  </si>
  <si>
    <t xml:space="preserve">Протяженность воздушных линий электропередачи </t>
  </si>
  <si>
    <t>Соотношение протяженности воздушных и кабельных линий электропередачи (доля ВЛ)</t>
  </si>
  <si>
    <t>Сумма номинальных мощностей силовых трансформаторов</t>
  </si>
  <si>
    <t>МВА</t>
  </si>
  <si>
    <t>Соотношение величины отпуска электрической энергии в электрическую сеть и суммы номинальных мощностей силовых трансформаторов</t>
  </si>
  <si>
    <t>тыс. кВт ч/МВА</t>
  </si>
  <si>
    <t>тыс. кВт ч/км</t>
  </si>
  <si>
    <t>Норматив потерь электроэнергии по приказу Минэнерго России от 26.09.2017 № 887</t>
  </si>
  <si>
    <t xml:space="preserve"> на 2020 год</t>
  </si>
  <si>
    <t>Отпуск электроэнергии в электрическую сеть/суммарная протяжённость воздушных и кабельных линий электропередачи</t>
  </si>
  <si>
    <t>Приложение 1</t>
  </si>
  <si>
    <t>Данные о поступлении в сеть в 2018 году принимаются в соответствии с отчетной формой № 46-ЭЭ (передача)</t>
  </si>
  <si>
    <t>код строки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</si>
  <si>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</si>
  <si>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</si>
  <si>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</si>
  <si>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</si>
  <si>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</si>
  <si>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</si>
  <si>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</si>
  <si>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</si>
  <si>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</si>
  <si>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</si>
  <si>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</si>
  <si>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</si>
  <si>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</si>
  <si>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</si>
  <si>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</si>
  <si>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 xml:space="preserve"> </t>
  </si>
  <si>
    <t>17 (равна строке 2)</t>
  </si>
  <si>
    <t>18 (равна строке 3)</t>
  </si>
  <si>
    <t>19 (равна строке 4)</t>
  </si>
  <si>
    <t>20 (равна строке 5)</t>
  </si>
  <si>
    <t>21 (равна строке 6)</t>
  </si>
  <si>
    <t>22 (min из строки 8 и строки 15)</t>
  </si>
  <si>
    <t>Определение уровня (%) потерь электроэнергии (исходя из фактических данных за 2018 год формы 46-ЭЭ (передача)</t>
  </si>
  <si>
    <t>Регулируемый период (план 2020 год)</t>
  </si>
  <si>
    <t>16 (равна строке 1)</t>
  </si>
  <si>
    <t>23 (строка 21 х строка 22)</t>
  </si>
  <si>
    <t>24 (равна строке 22, столбец 3)</t>
  </si>
  <si>
    <t>Факт 2018 года (в соответствии с формой 46-ЭЭ передача)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</si>
  <si>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</si>
  <si>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</si>
  <si>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</si>
  <si>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</si>
  <si>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</si>
  <si>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</si>
  <si>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</si>
  <si>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</si>
  <si>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</si>
  <si>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</si>
  <si>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</si>
  <si>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</si>
  <si>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</si>
  <si>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</si>
  <si>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Код строки</t>
  </si>
  <si>
    <t>Электроэнергия (тыс. кВт ч)</t>
  </si>
  <si>
    <t xml:space="preserve">НН </t>
  </si>
  <si>
    <t xml:space="preserve">Отпуск из сети, в том числе: </t>
  </si>
  <si>
    <t>конечные потребители - юридические лица (кроме совмещающих с передачей)</t>
  </si>
  <si>
    <t>население и приравненные к ним группы</t>
  </si>
  <si>
    <t>другие сети, в том числе потребители имеющие статус ТСО</t>
  </si>
  <si>
    <t>поставщики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</si>
  <si>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</si>
  <si>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</si>
  <si>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</si>
  <si>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</si>
  <si>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Потери, в том числе:</t>
  </si>
  <si>
    <t xml:space="preserve">относимые на собственное потребление </t>
  </si>
  <si>
    <t>Небаланс</t>
  </si>
  <si>
    <t>Мощность (МВт)</t>
  </si>
  <si>
    <t>другие сети</t>
  </si>
  <si>
    <t>Заявленная мощность</t>
  </si>
  <si>
    <t>Максимальная мощность</t>
  </si>
  <si>
    <t>Резервируемая мощность</t>
  </si>
  <si>
    <t>Фактический полезный отпуск конечным потребителям (тыс кВт ч)</t>
  </si>
  <si>
    <t>Полезный отпуск конечным потребителям, в том числе:</t>
  </si>
  <si>
    <t>по одноставочному тарифу</t>
  </si>
  <si>
    <t>по двухставочному тарифу, в том числе:</t>
  </si>
  <si>
    <t>мощность</t>
  </si>
  <si>
    <t>компенсация потерь</t>
  </si>
  <si>
    <t>Полезный отпуск потребителям ГП, ЭСО, ЭСК, в том числе:</t>
  </si>
  <si>
    <t>Стоимость услуг (тыс руб)</t>
  </si>
  <si>
    <t>Стоимость услуг ФСК, в том числе:</t>
  </si>
  <si>
    <t>Руководитель организации</t>
  </si>
  <si>
    <t>(Ф.И.О.)</t>
  </si>
  <si>
    <t>(подпись)</t>
  </si>
  <si>
    <t>Должностное лицо,</t>
  </si>
  <si>
    <t xml:space="preserve"> ответственное за</t>
  </si>
  <si>
    <t>(должность)</t>
  </si>
  <si>
    <t>составление формы</t>
  </si>
  <si>
    <t>«____» _________20__ год</t>
  </si>
  <si>
    <t>(номер контактного телефона)</t>
  </si>
  <si>
    <t>(дата составления документа)</t>
  </si>
  <si>
    <t>№ п/п</t>
  </si>
  <si>
    <t>I. Электроэнергия (тыс. кВт ч)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</si>
  <si>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</si>
  <si>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</si>
  <si>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</si>
  <si>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</si>
  <si>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</si>
  <si>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</si>
  <si>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</si>
  <si>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</si>
  <si>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</si>
  <si>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</si>
  <si>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</si>
  <si>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</si>
  <si>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</si>
  <si>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</si>
  <si>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</si>
  <si>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</si>
  <si>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</si>
  <si>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</si>
  <si>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</si>
  <si>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</si>
  <si>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</si>
  <si>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</si>
  <si>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630</t>
  </si>
  <si>
    <t>2.1</t>
  </si>
  <si>
    <t>640</t>
  </si>
  <si>
    <t>2.2</t>
  </si>
  <si>
    <t>650</t>
  </si>
  <si>
    <t>2.3</t>
  </si>
  <si>
    <t>660</t>
  </si>
  <si>
    <t>2.4</t>
  </si>
  <si>
    <t>670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</si>
  <si>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</si>
  <si>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</si>
  <si>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</si>
  <si>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</si>
  <si>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</si>
  <si>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</si>
  <si>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</si>
  <si>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</si>
  <si>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</si>
  <si>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</si>
  <si>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</si>
  <si>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</si>
  <si>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</si>
  <si>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</si>
  <si>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</si>
  <si>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</si>
  <si>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</si>
  <si>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</si>
  <si>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</si>
  <si>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</si>
  <si>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</si>
  <si>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</si>
  <si>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</si>
  <si>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</si>
  <si>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960</t>
  </si>
  <si>
    <t>970</t>
  </si>
  <si>
    <t>980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</si>
  <si>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</si>
  <si>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</si>
  <si>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</si>
  <si>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</si>
  <si>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</si>
  <si>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(объемы потерь учтенные в сводном прогнозном балансе)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</si>
  <si>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</si>
  <si>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</si>
  <si>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</si>
  <si>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</si>
  <si>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II. Мощность (МВт)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</si>
  <si>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</si>
  <si>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</si>
  <si>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</si>
  <si>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</si>
  <si>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</si>
  <si>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</si>
  <si>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</si>
  <si>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</si>
  <si>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</si>
  <si>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</si>
  <si>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</si>
  <si>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</si>
  <si>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</si>
  <si>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</si>
  <si>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</si>
  <si>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</si>
  <si>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</si>
  <si>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</si>
  <si>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</si>
  <si>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</si>
  <si>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</si>
  <si>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</si>
  <si>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1710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</si>
  <si>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</si>
  <si>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</si>
  <si>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</si>
  <si>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</si>
  <si>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</si>
  <si>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</si>
  <si>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</si>
  <si>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</si>
  <si>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</si>
  <si>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</si>
  <si>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</si>
  <si>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</si>
  <si>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</si>
  <si>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</si>
  <si>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</si>
  <si>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</si>
  <si>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</si>
  <si>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</si>
  <si>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</si>
  <si>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</si>
  <si>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</si>
  <si>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</si>
  <si>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</si>
  <si>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</si>
  <si>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</si>
  <si>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</si>
  <si>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</si>
  <si>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</si>
  <si>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</si>
  <si>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</si>
  <si>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</si>
  <si>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</si>
  <si>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</si>
  <si>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</si>
  <si>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</si>
  <si>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2070</t>
  </si>
  <si>
    <t>24</t>
  </si>
  <si>
    <t>2080</t>
  </si>
  <si>
    <t>25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</si>
  <si>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</si>
  <si>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</si>
  <si>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</si>
  <si>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</si>
  <si>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</si>
  <si>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</si>
  <si>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</si>
  <si>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</si>
  <si>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</si>
  <si>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</si>
  <si>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</si>
  <si>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</si>
  <si>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</si>
  <si>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</si>
  <si>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</si>
  <si>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</si>
  <si>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</si>
  <si>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</si>
  <si>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</si>
  <si>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</si>
  <si>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</si>
  <si>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</si>
  <si>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</si>
  <si>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</si>
  <si>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</si>
  <si>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</si>
  <si>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</si>
  <si>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</si>
  <si>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</si>
  <si>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</si>
  <si>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</si>
  <si>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</si>
  <si>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</si>
  <si>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</si>
  <si>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</si>
  <si>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</si>
  <si>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</si>
  <si>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</si>
  <si>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</si>
  <si>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</si>
  <si>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</si>
  <si>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</si>
  <si>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</si>
  <si>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</si>
  <si>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</si>
  <si>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</si>
  <si>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</si>
  <si>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</si>
  <si>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</si>
  <si>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</si>
  <si>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</si>
  <si>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</si>
  <si>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</si>
  <si>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</si>
  <si>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</si>
  <si>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</si>
  <si>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</si>
  <si>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</si>
  <si>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</si>
  <si>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</si>
  <si>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</si>
  <si>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</si>
  <si>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</si>
  <si>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</si>
  <si>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</si>
  <si>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</si>
  <si>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</si>
  <si>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</si>
  <si>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</si>
  <si>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</si>
  <si>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</si>
  <si>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</si>
  <si>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</si>
  <si>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</si>
  <si>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</si>
  <si>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</si>
  <si>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</si>
  <si>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</si>
  <si>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</si>
  <si>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</si>
  <si>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</si>
  <si>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</si>
  <si>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</si>
  <si>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</si>
  <si>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</si>
  <si>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</si>
  <si>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</si>
  <si>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</si>
  <si>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</si>
  <si>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</si>
  <si>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</si>
  <si>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</si>
  <si>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</si>
  <si>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</si>
  <si>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</si>
  <si>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</si>
  <si>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</si>
  <si>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</si>
  <si>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</si>
  <si>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</si>
  <si>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</si>
  <si>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</si>
  <si>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</si>
  <si>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</si>
  <si>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</si>
  <si>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</si>
  <si>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</si>
  <si>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</si>
  <si>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</si>
  <si>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</si>
  <si>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</si>
  <si>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</si>
  <si>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</si>
  <si>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</si>
  <si>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</si>
  <si>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</si>
  <si>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</si>
  <si>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</si>
  <si>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</si>
  <si>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</si>
  <si>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</si>
  <si>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</si>
  <si>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</si>
  <si>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</si>
  <si>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</si>
  <si>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</si>
  <si>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</si>
  <si>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</si>
  <si>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</si>
  <si>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</si>
  <si>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</si>
  <si>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</si>
  <si>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</si>
  <si>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</si>
  <si>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</si>
  <si>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</si>
  <si>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</si>
  <si>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</si>
  <si>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</si>
  <si>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</si>
  <si>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</si>
  <si>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</si>
  <si>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</si>
  <si>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Нам не надо!!! Только для первого года регулирования!!!!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</si>
</sst>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&quot;$&quot;#,##0_);[Red]\(&quot;$&quot;#,##0\)"/>
    <numFmt numFmtId="166" formatCode="_-* #,##0.00[$€-1]_-;\-* #,##0.00[$€-1]_-;_-* &quot;-&quot;??[$€-1]_-"/>
    <numFmt numFmtId="167" formatCode="#,##0.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 tint="0.1499984740745262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1"/>
      <color theme="1" tint="0.14999847407452621"/>
      <name val="Times New Roman"/>
      <family val="1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9"/>
      <color theme="1" tint="0.14999847407452621"/>
      <name val="Tahoma"/>
      <family val="2"/>
      <charset val="204"/>
    </font>
    <font>
      <sz val="9"/>
      <color indexed="63"/>
      <name val="Tahoma"/>
      <family val="2"/>
      <charset val="204"/>
    </font>
    <font>
      <i/>
      <sz val="11"/>
      <name val="Times New Roman"/>
      <family val="1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  <charset val="204"/>
    </font>
    <font>
      <sz val="8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1"/>
      <color theme="1" tint="0.14999847407452621"/>
      <name val="Times New Roman"/>
      <family val="1"/>
      <charset val="204"/>
    </font>
    <font>
      <sz val="14"/>
      <color theme="1" tint="0.14999847407452621"/>
      <name val="Times New Roman"/>
      <family val="1"/>
      <charset val="204"/>
    </font>
    <font>
      <b/>
      <sz val="9"/>
      <color indexed="63"/>
      <name val="Tahoma"/>
      <family val="2"/>
      <charset val="204"/>
    </font>
    <font>
      <sz val="10"/>
      <color indexed="9"/>
      <name val="Tahoma"/>
      <family val="2"/>
      <charset val="204"/>
    </font>
    <font>
      <sz val="9"/>
      <color indexed="23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b/>
      <u/>
      <sz val="12"/>
      <color rgb="FFFF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indexed="26"/>
        <bgColor indexed="64"/>
      </patternFill>
    </fill>
    <fill>
      <patternFill patternType="lightUp">
        <bgColor theme="4" tint="0.79995117038483843"/>
      </patternFill>
    </fill>
    <fill>
      <patternFill patternType="lightUp">
        <bgColor theme="6" tint="0.79995117038483843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58">
    <xf numFmtId="0" fontId="0" fillId="0" borderId="0"/>
    <xf numFmtId="0" fontId="2" fillId="0" borderId="0"/>
    <xf numFmtId="0" fontId="5" fillId="0" borderId="0"/>
    <xf numFmtId="49" fontId="8" fillId="0" borderId="0" applyBorder="0">
      <alignment vertical="top"/>
    </xf>
    <xf numFmtId="0" fontId="5" fillId="0" borderId="0"/>
    <xf numFmtId="0" fontId="13" fillId="0" borderId="0"/>
    <xf numFmtId="166" fontId="13" fillId="0" borderId="0"/>
    <xf numFmtId="0" fontId="27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0" fontId="23" fillId="0" borderId="5" applyNumberFormat="0" applyAlignment="0">
      <protection locked="0"/>
    </xf>
    <xf numFmtId="165" fontId="14" fillId="0" borderId="0" applyFont="0" applyFill="0" applyBorder="0" applyAlignment="0" applyProtection="0"/>
    <xf numFmtId="0" fontId="20" fillId="0" borderId="0" applyFill="0" applyBorder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3" fillId="8" borderId="5" applyNumberFormat="0" applyAlignment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5" fillId="0" borderId="0"/>
    <xf numFmtId="0" fontId="20" fillId="0" borderId="0" applyFill="0" applyBorder="0" applyProtection="0">
      <alignment vertical="center"/>
    </xf>
    <xf numFmtId="0" fontId="20" fillId="0" borderId="0" applyFill="0" applyBorder="0" applyProtection="0">
      <alignment vertical="center"/>
    </xf>
    <xf numFmtId="49" fontId="24" fillId="9" borderId="6" applyNumberFormat="0">
      <alignment horizontal="center" vertical="center"/>
    </xf>
    <xf numFmtId="0" fontId="19" fillId="10" borderId="5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7" fillId="0" borderId="7" applyBorder="0">
      <alignment horizontal="center" vertical="center" wrapText="1"/>
    </xf>
    <xf numFmtId="4" fontId="8" fillId="11" borderId="2" applyBorder="0">
      <alignment horizontal="right"/>
    </xf>
    <xf numFmtId="49" fontId="8" fillId="0" borderId="0" applyBorder="0">
      <alignment vertical="top"/>
    </xf>
    <xf numFmtId="0" fontId="2" fillId="0" borderId="0"/>
    <xf numFmtId="0" fontId="25" fillId="12" borderId="0" applyNumberFormat="0" applyBorder="0" applyAlignment="0">
      <alignment horizontal="left" vertical="center"/>
    </xf>
    <xf numFmtId="0" fontId="5" fillId="0" borderId="0"/>
    <xf numFmtId="49" fontId="8" fillId="12" borderId="0" applyBorder="0">
      <alignment vertical="top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13" fillId="0" borderId="0"/>
    <xf numFmtId="4" fontId="8" fillId="13" borderId="0" applyBorder="0">
      <alignment horizontal="right"/>
    </xf>
    <xf numFmtId="4" fontId="8" fillId="13" borderId="8" applyBorder="0">
      <alignment horizontal="right"/>
    </xf>
    <xf numFmtId="4" fontId="8" fillId="13" borderId="2" applyFont="0" applyBorder="0">
      <alignment horizontal="right"/>
    </xf>
    <xf numFmtId="49" fontId="8" fillId="12" borderId="0" applyBorder="0">
      <alignment vertical="top"/>
    </xf>
    <xf numFmtId="0" fontId="25" fillId="12" borderId="0" applyNumberFormat="0" applyBorder="0" applyAlignment="0">
      <alignment horizontal="left" vertical="center"/>
    </xf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162">
    <xf numFmtId="0" fontId="0" fillId="0" borderId="0" xfId="0"/>
    <xf numFmtId="0" fontId="4" fillId="0" borderId="0" xfId="0" applyFont="1" applyProtection="1"/>
    <xf numFmtId="0" fontId="6" fillId="0" borderId="0" xfId="0" applyFont="1" applyProtection="1"/>
    <xf numFmtId="0" fontId="7" fillId="0" borderId="0" xfId="2" applyFont="1" applyBorder="1" applyAlignment="1" applyProtection="1">
      <alignment vertical="center"/>
    </xf>
    <xf numFmtId="49" fontId="7" fillId="0" borderId="0" xfId="3" applyFont="1" applyBorder="1" applyAlignment="1" applyProtection="1">
      <alignment horizontal="right" vertical="center"/>
    </xf>
    <xf numFmtId="0" fontId="9" fillId="0" borderId="0" xfId="0" applyFont="1" applyProtection="1"/>
    <xf numFmtId="0" fontId="7" fillId="0" borderId="2" xfId="4" applyFont="1" applyBorder="1" applyAlignment="1" applyProtection="1">
      <alignment horizontal="center" vertical="center" wrapText="1"/>
    </xf>
    <xf numFmtId="0" fontId="7" fillId="0" borderId="2" xfId="2" applyFont="1" applyBorder="1" applyAlignment="1" applyProtection="1">
      <alignment horizontal="center" vertical="center" wrapText="1"/>
    </xf>
    <xf numFmtId="49" fontId="7" fillId="0" borderId="2" xfId="3" applyFont="1" applyBorder="1" applyAlignment="1" applyProtection="1">
      <alignment vertical="center" wrapText="1"/>
    </xf>
    <xf numFmtId="49" fontId="7" fillId="0" borderId="2" xfId="3" applyFont="1" applyBorder="1" applyAlignment="1" applyProtection="1">
      <alignment horizontal="center" vertical="center" wrapText="1"/>
    </xf>
    <xf numFmtId="4" fontId="7" fillId="2" borderId="2" xfId="3" applyNumberFormat="1" applyFont="1" applyFill="1" applyBorder="1" applyAlignment="1" applyProtection="1">
      <alignment horizontal="right" vertical="center"/>
    </xf>
    <xf numFmtId="4" fontId="7" fillId="3" borderId="2" xfId="3" applyNumberFormat="1" applyFont="1" applyFill="1" applyBorder="1" applyAlignment="1" applyProtection="1">
      <alignment horizontal="right" vertical="center"/>
      <protection locked="0"/>
    </xf>
    <xf numFmtId="4" fontId="7" fillId="6" borderId="2" xfId="3" applyNumberFormat="1" applyFont="1" applyFill="1" applyBorder="1" applyAlignment="1" applyProtection="1">
      <alignment horizontal="right" vertical="center"/>
      <protection locked="0"/>
    </xf>
    <xf numFmtId="4" fontId="7" fillId="7" borderId="2" xfId="3" applyNumberFormat="1" applyFont="1" applyFill="1" applyBorder="1" applyAlignment="1" applyProtection="1">
      <alignment horizontal="right" vertical="center"/>
    </xf>
    <xf numFmtId="49" fontId="7" fillId="0" borderId="0" xfId="3" applyFont="1" applyBorder="1" applyAlignment="1" applyProtection="1">
      <alignment vertical="center" wrapText="1"/>
    </xf>
    <xf numFmtId="49" fontId="7" fillId="0" borderId="0" xfId="3" applyFont="1" applyBorder="1" applyAlignment="1" applyProtection="1">
      <alignment horizontal="center" vertical="center" wrapText="1"/>
    </xf>
    <xf numFmtId="4" fontId="7" fillId="0" borderId="0" xfId="3" applyNumberFormat="1" applyFont="1" applyFill="1" applyBorder="1" applyAlignment="1" applyProtection="1">
      <alignment horizontal="right" vertical="center"/>
    </xf>
    <xf numFmtId="0" fontId="12" fillId="0" borderId="0" xfId="0" applyFont="1" applyProtection="1"/>
    <xf numFmtId="4" fontId="9" fillId="0" borderId="0" xfId="0" applyNumberFormat="1" applyFont="1" applyProtection="1"/>
    <xf numFmtId="0" fontId="4" fillId="0" borderId="0" xfId="0" applyFont="1" applyAlignment="1" applyProtection="1">
      <alignment horizontal="right"/>
    </xf>
    <xf numFmtId="0" fontId="0" fillId="3" borderId="2" xfId="0" applyFill="1" applyBorder="1" applyProtection="1">
      <protection locked="0"/>
    </xf>
    <xf numFmtId="164" fontId="10" fillId="4" borderId="2" xfId="3" applyNumberFormat="1" applyFont="1" applyFill="1" applyBorder="1" applyAlignment="1" applyProtection="1">
      <alignment horizontal="right" vertical="center"/>
      <protection locked="0"/>
    </xf>
    <xf numFmtId="164" fontId="11" fillId="5" borderId="2" xfId="3" applyNumberFormat="1" applyFont="1" applyFill="1" applyBorder="1" applyAlignment="1" applyProtection="1">
      <alignment horizontal="right" vertical="center"/>
      <protection locked="0"/>
    </xf>
    <xf numFmtId="164" fontId="11" fillId="13" borderId="2" xfId="3" applyNumberFormat="1" applyFont="1" applyFill="1" applyBorder="1" applyAlignment="1" applyProtection="1">
      <alignment horizontal="right" vertical="center"/>
    </xf>
    <xf numFmtId="164" fontId="9" fillId="2" borderId="2" xfId="0" applyNumberFormat="1" applyFont="1" applyFill="1" applyBorder="1" applyAlignment="1" applyProtection="1">
      <alignment horizontal="right"/>
    </xf>
    <xf numFmtId="49" fontId="7" fillId="0" borderId="2" xfId="3" applyFont="1" applyBorder="1" applyAlignment="1" applyProtection="1">
      <alignment horizontal="center" vertical="top" wrapText="1"/>
    </xf>
    <xf numFmtId="49" fontId="7" fillId="0" borderId="4" xfId="3" applyFont="1" applyBorder="1" applyAlignment="1" applyProtection="1">
      <alignment horizontal="center" vertical="center" wrapText="1"/>
    </xf>
    <xf numFmtId="4" fontId="30" fillId="2" borderId="2" xfId="3" applyNumberFormat="1" applyFont="1" applyFill="1" applyBorder="1" applyAlignment="1" applyProtection="1">
      <alignment horizontal="right" vertical="center"/>
    </xf>
    <xf numFmtId="49" fontId="30" fillId="0" borderId="4" xfId="3" applyFont="1" applyBorder="1" applyAlignment="1" applyProtection="1">
      <alignment vertical="center" wrapText="1"/>
    </xf>
    <xf numFmtId="164" fontId="10" fillId="4" borderId="10" xfId="3" applyNumberFormat="1" applyFont="1" applyFill="1" applyBorder="1" applyAlignment="1" applyProtection="1">
      <alignment horizontal="right" vertical="center"/>
      <protection locked="0"/>
    </xf>
    <xf numFmtId="164" fontId="10" fillId="4" borderId="10" xfId="2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Alignment="1" applyProtection="1">
      <alignment vertical="center"/>
    </xf>
    <xf numFmtId="0" fontId="11" fillId="0" borderId="0" xfId="2" applyNumberFormat="1" applyFont="1" applyAlignment="1" applyProtection="1">
      <alignment vertical="center"/>
    </xf>
    <xf numFmtId="0" fontId="11" fillId="0" borderId="0" xfId="54" applyFont="1" applyAlignment="1" applyProtection="1">
      <alignment vertical="center"/>
    </xf>
    <xf numFmtId="49" fontId="11" fillId="0" borderId="0" xfId="2" applyNumberFormat="1" applyFont="1" applyAlignment="1" applyProtection="1">
      <alignment vertical="center"/>
    </xf>
    <xf numFmtId="0" fontId="11" fillId="0" borderId="0" xfId="2" applyFont="1" applyBorder="1" applyAlignment="1" applyProtection="1">
      <alignment vertical="center"/>
    </xf>
    <xf numFmtId="0" fontId="32" fillId="0" borderId="0" xfId="2" applyFont="1" applyBorder="1" applyAlignment="1" applyProtection="1">
      <alignment horizontal="right" vertical="center"/>
    </xf>
    <xf numFmtId="0" fontId="32" fillId="0" borderId="0" xfId="2" applyFont="1" applyAlignment="1" applyProtection="1">
      <alignment horizontal="center" vertical="center"/>
    </xf>
    <xf numFmtId="0" fontId="32" fillId="0" borderId="9" xfId="1" applyFont="1" applyFill="1" applyBorder="1" applyAlignment="1" applyProtection="1">
      <alignment vertical="center"/>
    </xf>
    <xf numFmtId="0" fontId="32" fillId="0" borderId="9" xfId="2" applyFont="1" applyFill="1" applyBorder="1" applyAlignment="1" applyProtection="1">
      <alignment horizontal="center" vertical="center"/>
    </xf>
    <xf numFmtId="0" fontId="32" fillId="0" borderId="0" xfId="2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vertical="center"/>
    </xf>
    <xf numFmtId="0" fontId="11" fillId="0" borderId="9" xfId="2" applyFont="1" applyBorder="1" applyAlignment="1" applyProtection="1">
      <alignment vertical="center"/>
    </xf>
    <xf numFmtId="49" fontId="11" fillId="0" borderId="9" xfId="3" applyFont="1" applyBorder="1" applyAlignment="1">
      <alignment horizontal="right" vertical="center"/>
    </xf>
    <xf numFmtId="0" fontId="11" fillId="0" borderId="11" xfId="2" applyFont="1" applyBorder="1" applyAlignment="1" applyProtection="1">
      <alignment vertical="center"/>
    </xf>
    <xf numFmtId="0" fontId="11" fillId="0" borderId="10" xfId="4" applyFont="1" applyBorder="1" applyAlignment="1" applyProtection="1">
      <alignment horizontal="center" vertical="center" wrapText="1"/>
    </xf>
    <xf numFmtId="0" fontId="11" fillId="0" borderId="9" xfId="2" applyFont="1" applyBorder="1" applyAlignment="1" applyProtection="1">
      <alignment horizontal="center" vertical="center" wrapText="1"/>
    </xf>
    <xf numFmtId="49" fontId="11" fillId="0" borderId="0" xfId="3" applyFont="1" applyAlignment="1" applyProtection="1">
      <alignment vertical="center"/>
    </xf>
    <xf numFmtId="49" fontId="11" fillId="0" borderId="0" xfId="3" applyFont="1" applyBorder="1" applyAlignment="1" applyProtection="1">
      <alignment vertical="center"/>
    </xf>
    <xf numFmtId="49" fontId="11" fillId="0" borderId="11" xfId="3" applyFont="1" applyBorder="1" applyAlignment="1" applyProtection="1">
      <alignment vertical="center"/>
    </xf>
    <xf numFmtId="49" fontId="11" fillId="0" borderId="10" xfId="3" applyFont="1" applyBorder="1" applyAlignment="1">
      <alignment vertical="center" wrapText="1"/>
    </xf>
    <xf numFmtId="49" fontId="11" fillId="0" borderId="10" xfId="3" applyFont="1" applyBorder="1" applyAlignment="1">
      <alignment horizontal="center" vertical="center" wrapText="1"/>
    </xf>
    <xf numFmtId="164" fontId="11" fillId="13" borderId="10" xfId="3" applyNumberFormat="1" applyFont="1" applyFill="1" applyBorder="1" applyAlignment="1" applyProtection="1">
      <alignment horizontal="right" vertical="center"/>
    </xf>
    <xf numFmtId="164" fontId="11" fillId="11" borderId="10" xfId="3" applyNumberFormat="1" applyFont="1" applyFill="1" applyBorder="1" applyAlignment="1" applyProtection="1">
      <alignment horizontal="right" vertical="center"/>
      <protection locked="0"/>
    </xf>
    <xf numFmtId="164" fontId="11" fillId="11" borderId="10" xfId="2" applyNumberFormat="1" applyFont="1" applyFill="1" applyBorder="1" applyAlignment="1" applyProtection="1">
      <alignment horizontal="right" vertical="center"/>
      <protection locked="0"/>
    </xf>
    <xf numFmtId="164" fontId="11" fillId="11" borderId="10" xfId="55" applyNumberFormat="1" applyFont="1" applyFill="1" applyBorder="1" applyAlignment="1" applyProtection="1">
      <alignment horizontal="right" vertical="center"/>
      <protection locked="0"/>
    </xf>
    <xf numFmtId="0" fontId="11" fillId="0" borderId="11" xfId="2" applyFont="1" applyFill="1" applyBorder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164" fontId="11" fillId="11" borderId="10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9" xfId="2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33" fillId="0" borderId="0" xfId="2" applyFont="1" applyProtection="1"/>
    <xf numFmtId="0" fontId="23" fillId="0" borderId="0" xfId="2" applyFont="1" applyProtection="1"/>
    <xf numFmtId="0" fontId="23" fillId="0" borderId="0" xfId="2" applyFont="1" applyAlignment="1" applyProtection="1">
      <alignment horizontal="left" indent="3"/>
    </xf>
    <xf numFmtId="0" fontId="23" fillId="0" borderId="0" xfId="2" applyFont="1" applyBorder="1" applyProtection="1"/>
    <xf numFmtId="0" fontId="23" fillId="0" borderId="0" xfId="2" applyFont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/>
    </xf>
    <xf numFmtId="0" fontId="23" fillId="0" borderId="1" xfId="2" applyFont="1" applyBorder="1" applyProtection="1"/>
    <xf numFmtId="0" fontId="23" fillId="0" borderId="0" xfId="2" applyFont="1" applyAlignment="1" applyProtection="1">
      <alignment horizontal="left" vertical="center"/>
    </xf>
    <xf numFmtId="0" fontId="23" fillId="0" borderId="0" xfId="2" applyFont="1" applyAlignment="1" applyProtection="1">
      <alignment vertical="center"/>
    </xf>
    <xf numFmtId="0" fontId="11" fillId="0" borderId="0" xfId="2" applyFont="1" applyAlignment="1" applyProtection="1">
      <alignment horizontal="left" vertical="center" indent="1"/>
    </xf>
    <xf numFmtId="0" fontId="11" fillId="0" borderId="13" xfId="1" applyFont="1" applyFill="1" applyBorder="1" applyAlignment="1" applyProtection="1">
      <alignment horizontal="left" vertical="center"/>
    </xf>
    <xf numFmtId="49" fontId="11" fillId="0" borderId="0" xfId="3" applyFont="1" applyBorder="1" applyAlignment="1">
      <alignment horizontal="right" vertical="center"/>
    </xf>
    <xf numFmtId="0" fontId="11" fillId="0" borderId="17" xfId="4" applyFont="1" applyBorder="1" applyAlignment="1" applyProtection="1">
      <alignment horizontal="center" vertical="center" wrapText="1"/>
    </xf>
    <xf numFmtId="0" fontId="34" fillId="0" borderId="0" xfId="2" applyFont="1" applyBorder="1" applyAlignment="1" applyProtection="1">
      <alignment horizontal="center" vertical="center" wrapText="1"/>
    </xf>
    <xf numFmtId="49" fontId="11" fillId="0" borderId="17" xfId="3" applyNumberFormat="1" applyFont="1" applyBorder="1" applyAlignment="1" applyProtection="1">
      <alignment vertical="center"/>
    </xf>
    <xf numFmtId="49" fontId="11" fillId="15" borderId="10" xfId="3" applyFont="1" applyFill="1" applyBorder="1" applyAlignment="1">
      <alignment vertical="center" wrapText="1"/>
    </xf>
    <xf numFmtId="167" fontId="11" fillId="13" borderId="10" xfId="3" applyNumberFormat="1" applyFont="1" applyFill="1" applyBorder="1" applyAlignment="1" applyProtection="1">
      <alignment horizontal="right" vertical="center"/>
    </xf>
    <xf numFmtId="49" fontId="35" fillId="0" borderId="0" xfId="3" applyFont="1" applyBorder="1" applyAlignment="1">
      <alignment horizontal="center" vertical="center" wrapText="1"/>
    </xf>
    <xf numFmtId="49" fontId="11" fillId="0" borderId="10" xfId="3" applyFont="1" applyBorder="1" applyAlignment="1">
      <alignment horizontal="left" vertical="center" wrapText="1" indent="1"/>
    </xf>
    <xf numFmtId="167" fontId="11" fillId="11" borderId="10" xfId="3" applyNumberFormat="1" applyFont="1" applyFill="1" applyBorder="1" applyAlignment="1" applyProtection="1">
      <alignment horizontal="right" vertical="center"/>
      <protection locked="0"/>
    </xf>
    <xf numFmtId="49" fontId="35" fillId="0" borderId="16" xfId="3" applyNumberFormat="1" applyFont="1" applyBorder="1" applyAlignment="1" applyProtection="1">
      <alignment vertical="center"/>
    </xf>
    <xf numFmtId="49" fontId="11" fillId="0" borderId="9" xfId="3" applyFont="1" applyFill="1" applyBorder="1" applyAlignment="1" applyProtection="1">
      <alignment horizontal="left" vertical="center" wrapText="1" indent="1"/>
    </xf>
    <xf numFmtId="49" fontId="35" fillId="0" borderId="9" xfId="3" applyFont="1" applyFill="1" applyBorder="1" applyAlignment="1" applyProtection="1">
      <alignment horizontal="center" vertical="center" wrapText="1"/>
    </xf>
    <xf numFmtId="164" fontId="11" fillId="0" borderId="9" xfId="3" applyNumberFormat="1" applyFont="1" applyFill="1" applyBorder="1" applyAlignment="1" applyProtection="1">
      <alignment horizontal="right" vertical="center"/>
    </xf>
    <xf numFmtId="49" fontId="36" fillId="16" borderId="16" xfId="0" applyNumberFormat="1" applyFont="1" applyFill="1" applyBorder="1" applyAlignment="1" applyProtection="1">
      <alignment horizontal="center" vertical="top"/>
    </xf>
    <xf numFmtId="0" fontId="36" fillId="16" borderId="18" xfId="0" applyFont="1" applyFill="1" applyBorder="1" applyAlignment="1" applyProtection="1">
      <alignment horizontal="left" vertical="center" indent="1"/>
    </xf>
    <xf numFmtId="0" fontId="36" fillId="16" borderId="18" xfId="0" applyFont="1" applyFill="1" applyBorder="1" applyAlignment="1" applyProtection="1">
      <alignment horizontal="center" vertical="top"/>
    </xf>
    <xf numFmtId="0" fontId="36" fillId="16" borderId="19" xfId="0" applyFont="1" applyFill="1" applyBorder="1" applyAlignment="1" applyProtection="1">
      <alignment horizontal="center" vertical="top"/>
    </xf>
    <xf numFmtId="49" fontId="35" fillId="0" borderId="0" xfId="3" applyFont="1" applyBorder="1" applyAlignment="1" applyProtection="1">
      <alignment vertical="center"/>
    </xf>
    <xf numFmtId="0" fontId="37" fillId="17" borderId="0" xfId="56" applyFont="1" applyFill="1" applyBorder="1" applyAlignment="1" applyProtection="1">
      <alignment horizontal="center" vertical="center" wrapText="1"/>
    </xf>
    <xf numFmtId="0" fontId="11" fillId="17" borderId="16" xfId="56" applyFont="1" applyFill="1" applyBorder="1" applyAlignment="1" applyProtection="1">
      <alignment horizontal="left" vertical="center"/>
    </xf>
    <xf numFmtId="0" fontId="0" fillId="18" borderId="17" xfId="57" applyNumberFormat="1" applyFont="1" applyFill="1" applyBorder="1" applyAlignment="1" applyProtection="1">
      <alignment horizontal="left" vertical="center" wrapText="1" indent="2"/>
    </xf>
    <xf numFmtId="0" fontId="11" fillId="0" borderId="16" xfId="3" applyNumberFormat="1" applyFont="1" applyBorder="1" applyAlignment="1">
      <alignment horizontal="center" vertical="center" wrapText="1"/>
    </xf>
    <xf numFmtId="167" fontId="11" fillId="13" borderId="16" xfId="3" applyNumberFormat="1" applyFont="1" applyFill="1" applyBorder="1" applyAlignment="1" applyProtection="1">
      <alignment horizontal="right" vertical="center"/>
    </xf>
    <xf numFmtId="167" fontId="11" fillId="11" borderId="16" xfId="3" applyNumberFormat="1" applyFont="1" applyFill="1" applyBorder="1" applyAlignment="1" applyProtection="1">
      <alignment horizontal="right" vertical="center"/>
      <protection locked="0"/>
    </xf>
    <xf numFmtId="167" fontId="11" fillId="11" borderId="17" xfId="3" applyNumberFormat="1" applyFont="1" applyFill="1" applyBorder="1" applyAlignment="1" applyProtection="1">
      <alignment horizontal="right" vertical="center"/>
      <protection locked="0"/>
    </xf>
    <xf numFmtId="49" fontId="38" fillId="0" borderId="0" xfId="2" applyNumberFormat="1" applyFont="1" applyAlignment="1" applyProtection="1">
      <alignment vertical="center"/>
    </xf>
    <xf numFmtId="49" fontId="35" fillId="0" borderId="0" xfId="3" applyNumberFormat="1" applyFont="1" applyAlignment="1" applyProtection="1">
      <alignment vertical="center"/>
    </xf>
    <xf numFmtId="164" fontId="11" fillId="0" borderId="10" xfId="3" applyNumberFormat="1" applyFont="1" applyFill="1" applyBorder="1" applyAlignment="1" applyProtection="1">
      <alignment horizontal="right" vertical="center"/>
    </xf>
    <xf numFmtId="49" fontId="11" fillId="15" borderId="10" xfId="3" applyFont="1" applyFill="1" applyBorder="1" applyAlignment="1">
      <alignment horizontal="left" vertical="center" wrapText="1"/>
    </xf>
    <xf numFmtId="49" fontId="11" fillId="0" borderId="10" xfId="3" applyFont="1" applyFill="1" applyBorder="1" applyAlignment="1" applyProtection="1">
      <alignment horizontal="center" vertical="center" wrapText="1"/>
    </xf>
    <xf numFmtId="49" fontId="11" fillId="0" borderId="10" xfId="3" applyFont="1" applyBorder="1" applyAlignment="1">
      <alignment horizontal="left" vertical="center" wrapText="1" indent="2"/>
    </xf>
    <xf numFmtId="49" fontId="11" fillId="0" borderId="10" xfId="3" applyFont="1" applyBorder="1" applyAlignment="1">
      <alignment horizontal="left" vertical="center" wrapText="1" indent="3"/>
    </xf>
    <xf numFmtId="0" fontId="36" fillId="16" borderId="16" xfId="0" applyFont="1" applyFill="1" applyBorder="1" applyAlignment="1" applyProtection="1">
      <alignment horizontal="center" vertical="top"/>
    </xf>
    <xf numFmtId="49" fontId="11" fillId="0" borderId="10" xfId="3" applyFont="1" applyFill="1" applyBorder="1" applyAlignment="1" applyProtection="1">
      <alignment horizontal="left" vertical="center" wrapText="1" indent="1"/>
    </xf>
    <xf numFmtId="167" fontId="11" fillId="0" borderId="10" xfId="3" applyNumberFormat="1" applyFont="1" applyFill="1" applyBorder="1" applyAlignment="1" applyProtection="1">
      <alignment horizontal="right" vertical="center"/>
    </xf>
    <xf numFmtId="49" fontId="11" fillId="0" borderId="17" xfId="2" applyNumberFormat="1" applyFont="1" applyBorder="1" applyAlignment="1" applyProtection="1">
      <alignment vertical="center"/>
    </xf>
    <xf numFmtId="167" fontId="11" fillId="11" borderId="10" xfId="2" applyNumberFormat="1" applyFont="1" applyFill="1" applyBorder="1" applyAlignment="1" applyProtection="1">
      <alignment horizontal="right" vertical="center"/>
      <protection locked="0"/>
    </xf>
    <xf numFmtId="167" fontId="11" fillId="13" borderId="10" xfId="2" applyNumberFormat="1" applyFont="1" applyFill="1" applyBorder="1" applyAlignment="1" applyProtection="1">
      <alignment horizontal="right" vertical="center"/>
    </xf>
    <xf numFmtId="167" fontId="11" fillId="13" borderId="10" xfId="55" applyNumberFormat="1" applyFont="1" applyFill="1" applyBorder="1" applyAlignment="1" applyProtection="1">
      <alignment horizontal="right" vertical="center"/>
    </xf>
    <xf numFmtId="49" fontId="11" fillId="0" borderId="10" xfId="3" applyFont="1" applyBorder="1" applyAlignment="1">
      <alignment horizontal="left" vertical="center" wrapText="1" indent="4"/>
    </xf>
    <xf numFmtId="0" fontId="35" fillId="0" borderId="0" xfId="2" applyFont="1" applyBorder="1" applyAlignment="1" applyProtection="1">
      <alignment vertical="center"/>
    </xf>
    <xf numFmtId="167" fontId="11" fillId="11" borderId="10" xfId="55" applyNumberFormat="1" applyFont="1" applyFill="1" applyBorder="1" applyAlignment="1" applyProtection="1">
      <alignment horizontal="right" vertical="center"/>
      <protection locked="0"/>
    </xf>
    <xf numFmtId="167" fontId="11" fillId="11" borderId="10" xfId="2" applyNumberFormat="1" applyFont="1" applyFill="1" applyBorder="1" applyAlignment="1" applyProtection="1">
      <alignment horizontal="right" vertical="center" wrapText="1"/>
      <protection locked="0"/>
    </xf>
    <xf numFmtId="167" fontId="11" fillId="13" borderId="10" xfId="2" applyNumberFormat="1" applyFont="1" applyFill="1" applyBorder="1" applyAlignment="1" applyProtection="1">
      <alignment horizontal="right" vertical="center" wrapText="1"/>
    </xf>
    <xf numFmtId="167" fontId="11" fillId="11" borderId="17" xfId="2" applyNumberFormat="1" applyFont="1" applyFill="1" applyBorder="1" applyAlignment="1" applyProtection="1">
      <alignment horizontal="right" vertical="center" wrapText="1"/>
      <protection locked="0"/>
    </xf>
    <xf numFmtId="0" fontId="23" fillId="0" borderId="0" xfId="2" applyFont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/>
    </xf>
    <xf numFmtId="0" fontId="11" fillId="0" borderId="10" xfId="4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 wrapText="1"/>
    </xf>
    <xf numFmtId="49" fontId="11" fillId="19" borderId="10" xfId="3" applyFont="1" applyFill="1" applyBorder="1" applyAlignment="1">
      <alignment vertical="center" wrapText="1"/>
    </xf>
    <xf numFmtId="49" fontId="11" fillId="19" borderId="10" xfId="3" applyFont="1" applyFill="1" applyBorder="1" applyAlignment="1">
      <alignment horizontal="center" vertical="center" wrapText="1"/>
    </xf>
    <xf numFmtId="164" fontId="11" fillId="19" borderId="10" xfId="3" applyNumberFormat="1" applyFont="1" applyFill="1" applyBorder="1" applyAlignment="1" applyProtection="1">
      <alignment horizontal="right" vertical="center"/>
    </xf>
    <xf numFmtId="164" fontId="10" fillId="19" borderId="10" xfId="3" applyNumberFormat="1" applyFont="1" applyFill="1" applyBorder="1" applyAlignment="1" applyProtection="1">
      <alignment horizontal="right" vertical="center"/>
      <protection locked="0"/>
    </xf>
    <xf numFmtId="49" fontId="8" fillId="19" borderId="10" xfId="3" applyFont="1" applyFill="1" applyBorder="1" applyAlignment="1">
      <alignment vertical="center" wrapText="1"/>
    </xf>
    <xf numFmtId="49" fontId="8" fillId="19" borderId="10" xfId="3" applyFont="1" applyFill="1" applyBorder="1" applyAlignment="1">
      <alignment horizontal="center" vertical="center" wrapText="1"/>
    </xf>
    <xf numFmtId="167" fontId="8" fillId="11" borderId="10" xfId="3" applyNumberFormat="1" applyFont="1" applyFill="1" applyBorder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/>
    </xf>
    <xf numFmtId="0" fontId="11" fillId="0" borderId="16" xfId="4" applyFont="1" applyBorder="1" applyAlignment="1" applyProtection="1">
      <alignment horizontal="center" vertical="center" wrapText="1"/>
    </xf>
    <xf numFmtId="49" fontId="31" fillId="0" borderId="2" xfId="3" applyFont="1" applyFill="1" applyBorder="1" applyAlignment="1" applyProtection="1">
      <alignment horizontal="center" vertical="center" wrapText="1"/>
    </xf>
    <xf numFmtId="49" fontId="7" fillId="0" borderId="2" xfId="3" applyFont="1" applyFill="1" applyBorder="1" applyAlignment="1" applyProtection="1">
      <alignment horizontal="center" vertical="center" wrapText="1"/>
    </xf>
    <xf numFmtId="49" fontId="7" fillId="0" borderId="3" xfId="3" applyFont="1" applyBorder="1" applyAlignment="1" applyProtection="1">
      <alignment horizontal="left" vertical="top" wrapText="1"/>
    </xf>
    <xf numFmtId="49" fontId="7" fillId="0" borderId="4" xfId="3" applyFont="1" applyBorder="1" applyAlignment="1" applyProtection="1">
      <alignment horizontal="left" vertical="top" wrapText="1"/>
    </xf>
    <xf numFmtId="0" fontId="3" fillId="0" borderId="0" xfId="1" applyFont="1" applyFill="1" applyBorder="1" applyAlignment="1" applyProtection="1">
      <alignment horizontal="left" vertical="center"/>
    </xf>
    <xf numFmtId="0" fontId="39" fillId="19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7" fillId="0" borderId="2" xfId="4" applyFont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3" xfId="4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11" fillId="0" borderId="10" xfId="3" applyFont="1" applyBorder="1" applyAlignment="1">
      <alignment horizontal="center" vertical="center"/>
    </xf>
    <xf numFmtId="0" fontId="11" fillId="0" borderId="10" xfId="4" applyFont="1" applyBorder="1" applyAlignment="1" applyProtection="1">
      <alignment horizontal="center" vertical="center" wrapText="1"/>
    </xf>
    <xf numFmtId="0" fontId="23" fillId="0" borderId="0" xfId="2" applyFont="1" applyAlignment="1" applyProtection="1">
      <alignment horizontal="center" vertical="center"/>
    </xf>
    <xf numFmtId="0" fontId="23" fillId="0" borderId="1" xfId="2" applyNumberFormat="1" applyFont="1" applyBorder="1" applyAlignment="1" applyProtection="1">
      <alignment horizontal="center" vertical="center"/>
    </xf>
    <xf numFmtId="0" fontId="23" fillId="0" borderId="1" xfId="2" applyFont="1" applyBorder="1" applyAlignment="1" applyProtection="1">
      <alignment horizontal="center" vertical="center" wrapText="1"/>
    </xf>
    <xf numFmtId="0" fontId="23" fillId="0" borderId="1" xfId="2" applyFont="1" applyBorder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/>
    </xf>
    <xf numFmtId="0" fontId="23" fillId="0" borderId="0" xfId="2" applyFont="1" applyBorder="1" applyAlignment="1" applyProtection="1">
      <alignment horizontal="center" vertical="center" wrapText="1"/>
    </xf>
    <xf numFmtId="0" fontId="23" fillId="0" borderId="12" xfId="2" applyFont="1" applyBorder="1" applyAlignment="1" applyProtection="1">
      <alignment horizontal="center" vertical="center"/>
    </xf>
    <xf numFmtId="0" fontId="32" fillId="0" borderId="9" xfId="1" applyFont="1" applyFill="1" applyBorder="1" applyAlignment="1" applyProtection="1">
      <alignment horizontal="left" vertical="center" wrapText="1"/>
    </xf>
    <xf numFmtId="0" fontId="11" fillId="0" borderId="14" xfId="2" applyFont="1" applyBorder="1" applyAlignment="1" applyProtection="1">
      <alignment horizontal="center" vertical="center" wrapText="1"/>
    </xf>
    <xf numFmtId="0" fontId="11" fillId="0" borderId="15" xfId="2" applyFont="1" applyBorder="1" applyAlignment="1" applyProtection="1">
      <alignment horizontal="center" vertical="center" wrapText="1"/>
    </xf>
    <xf numFmtId="0" fontId="11" fillId="0" borderId="16" xfId="4" applyFont="1" applyBorder="1" applyAlignment="1" applyProtection="1">
      <alignment horizontal="center" vertical="center" wrapText="1"/>
    </xf>
    <xf numFmtId="0" fontId="11" fillId="0" borderId="14" xfId="4" applyFont="1" applyBorder="1" applyAlignment="1" applyProtection="1">
      <alignment horizontal="center" vertical="center" wrapText="1"/>
    </xf>
    <xf numFmtId="49" fontId="11" fillId="14" borderId="16" xfId="3" applyFont="1" applyFill="1" applyBorder="1" applyAlignment="1">
      <alignment horizontal="center" vertical="center"/>
    </xf>
    <xf numFmtId="49" fontId="11" fillId="14" borderId="18" xfId="3" applyFont="1" applyFill="1" applyBorder="1" applyAlignment="1">
      <alignment horizontal="center" vertical="center"/>
    </xf>
    <xf numFmtId="49" fontId="11" fillId="14" borderId="19" xfId="3" applyFont="1" applyFill="1" applyBorder="1" applyAlignment="1">
      <alignment horizontal="center" vertical="center"/>
    </xf>
  </cellXfs>
  <cellStyles count="58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Ввод  2" xfId="31"/>
    <cellStyle name="Гиперссылка 2 2" xfId="32"/>
    <cellStyle name="Гиперссылка 2 2 2" xfId="53"/>
    <cellStyle name="Гиперссылка 4" xfId="33"/>
    <cellStyle name="Гиперссылка 4 6" xfId="52"/>
    <cellStyle name="Заголовок" xfId="34"/>
    <cellStyle name="ЗаголовокСтолбца" xfId="35"/>
    <cellStyle name="Значение" xfId="36"/>
    <cellStyle name="Обычный" xfId="0" builtinId="0"/>
    <cellStyle name="Обычный 10" xfId="3"/>
    <cellStyle name="Обычный 11" xfId="51"/>
    <cellStyle name="Обычный 12" xfId="37"/>
    <cellStyle name="Обычный 12 2" xfId="38"/>
    <cellStyle name="Обычный 12 3 2" xfId="50"/>
    <cellStyle name="Обычный 2" xfId="39"/>
    <cellStyle name="Обычный 2 14" xfId="49"/>
    <cellStyle name="Обычный 3" xfId="40"/>
    <cellStyle name="Обычный 3 3" xfId="41"/>
    <cellStyle name="Обычный 3 3 2" xfId="48"/>
    <cellStyle name="Обычный 4" xfId="42"/>
    <cellStyle name="Обычный 5" xfId="43"/>
    <cellStyle name="Обычный_MINENERGO.340.PRIL79(v0.1)" xfId="56"/>
    <cellStyle name="Обычный_ЖКУ_проект3" xfId="57"/>
    <cellStyle name="Обычный_Полезный отпуск электроэнергии и мощности, реализуемой по нерегулируемым ценам" xfId="54"/>
    <cellStyle name="Обычный_Полезный отпуск электроэнергии и мощности, реализуемой по регулируемым ценам" xfId="2"/>
    <cellStyle name="Обычный_Продажа" xfId="55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Шаблон по источникам для Модуля Реестр (2)" xfId="1"/>
    <cellStyle name="Стиль 1" xfId="44"/>
    <cellStyle name="Формула" xfId="45"/>
    <cellStyle name="ФормулаВБ_Мониторинг инвестиций" xfId="46"/>
    <cellStyle name="ФормулаНаКонтроль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1.%20&#1071;&#1085;&#1074;&#1072;&#1088;&#1100;%202018/&#1088;&#1101;&#1089;/46/46EP.ST(v1.0)%20%20&#1064;&#1040;&#1041;&#1051;&#1054;&#1053;%20&#1103;&#1085;&#1074;&#1072;&#1088;&#1100;%2020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7.%20&#1048;&#1102;&#1083;&#1100;%202018/&#1088;&#1101;&#1089;/46/46EP.ST(v2.3)%20&#1080;&#1102;&#1083;&#1100;%20201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8.%20&#1040;&#1074;&#1075;&#1091;&#1089;&#1090;%202018/&#1088;&#1101;&#1089;/46EP.STX/46EP.STX(v1.0)&#1072;&#1074;&#1075;&#1091;&#1089;&#1090;%2018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9.%20&#1057;&#1077;&#1085;&#1090;&#1103;&#1073;&#1088;&#1100;%202018/&#1088;&#1101;&#1089;/46EP.STX/46EP.STX(v1.0)&#1089;&#1077;&#1085;&#1090;&#1103;&#1073;&#1088;&#1100;%2018.xlsb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10.%20&#1054;&#1082;&#1090;&#1103;&#1073;&#1088;&#1100;%202018/&#1088;&#1101;&#1089;/46EP.STX/46EP.STX(v1.0)&#1086;&#1082;&#1090;&#1103;&#1073;&#1088;&#1100;%2018.xlsb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11.%20&#1053;&#1086;&#1103;&#1073;&#1088;&#1100;%202018/&#1088;&#1101;&#1089;/46EP.STX/46EP.STX(v1.0)&#1085;&#1086;&#1103;&#1073;&#1088;&#1100;%2018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X(v1.0)%20&#1076;&#1077;&#1082;&#1072;&#1073;&#1088;&#1100;%2018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7;&#1069;&#1057;/&#1058;&#1040;&#1056;&#1048;&#1060;&#1067;/&#1069;&#1069;/2019%20&#1085;&#1072;%202020/46EP.ST(v2.3)&#1075;&#1086;&#1076;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EP.STX(v1.0)&#1064;&#1040;&#1041;&#1051;&#1054;&#1053;%2018&#1075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1.%20&#1071;&#1085;&#1074;&#1072;&#1088;&#1100;%202018/&#1088;&#1101;&#1089;/46/46EP.ST(v2.3)&#1103;&#1085;&#1074;&#1072;&#1088;&#1100;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2.%20&#1060;&#1077;&#1074;&#1088;&#1072;&#1083;&#1100;%202018/&#1088;&#1101;&#1089;/46/46EP.ST(v2.3)%20&#1092;&#1077;&#1074;&#1088;&#1072;&#1083;&#1100;%20201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3.%20&#1052;&#1072;&#1088;&#1090;%202018/&#1088;&#1101;&#1089;/46/46EP.ST(v2.3)%20&#1084;&#1072;&#1088;&#1090;%2020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4.%20&#1040;&#1087;&#1088;&#1077;&#1083;&#1100;%202018/&#1088;&#1101;&#1089;/46/46EP.ST(v2.3)%20&#1072;&#1087;&#1088;&#1077;&#1083;&#1100;%20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5.%20&#1052;&#1072;&#1081;%20%202018/&#1088;&#1101;&#1089;/46/46EP.ST(v2.3)%20&#1084;&#1072;&#1081;%2020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18/6.%20&#1048;&#1102;&#1085;&#1100;%202018/&#1088;&#1101;&#1089;/46/46EP.ST(v2.3)%20&#1080;&#1102;&#1085;&#1100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"/>
      <sheetName val="акт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Comm"/>
      <sheetName val="modButton"/>
      <sheetName val="REESTR_ORG"/>
      <sheetName val="REESTR_MO"/>
      <sheetName val="modfrmReestr"/>
      <sheetName val="modfrmCheckUpdates"/>
      <sheetName val="modReestr"/>
      <sheetName val="modListProv"/>
      <sheetName val="modUpdTemplMain"/>
      <sheetName val="modDoubleClick"/>
      <sheetName val="modHyperlink"/>
      <sheetName val="modfrmDateChoose"/>
      <sheetName val="ВЕДОМОСТЬ"/>
    </sheetNames>
    <sheetDataSet>
      <sheetData sheetId="0"/>
      <sheetData sheetId="1"/>
      <sheetData sheetId="2">
        <row r="16">
          <cell r="G16" t="str">
            <v>ООО "Сибирские Энергетические Сети"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mod_01"/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11"/>
      <sheetName val="modComm"/>
      <sheetName val="modButton"/>
      <sheetName val="modInstruction"/>
      <sheetName val="modHTTP"/>
      <sheetName val="REESTR_ORG"/>
      <sheetName val="REESTR_MO"/>
      <sheetName val="modfrmRegion"/>
      <sheetName val="modfrmReestr"/>
      <sheetName val="modfrmCheckUpdates"/>
      <sheetName val="modReestr"/>
      <sheetName val="modUpdTemplMain"/>
      <sheetName val="modDoubleClick"/>
      <sheetName val="modHyperlink"/>
      <sheetName val="modfrmDateChoose"/>
    </sheetNames>
    <sheetDataSet>
      <sheetData sheetId="0"/>
      <sheetData sheetId="1"/>
      <sheetData sheetId="2"/>
      <sheetData sheetId="3"/>
      <sheetData sheetId="4">
        <row r="34">
          <cell r="G34" t="str">
            <v>Жуков Анатолий Васильевич</v>
          </cell>
        </row>
        <row r="42">
          <cell r="G42" t="str">
            <v>Архипенко Дмитрий Витальевич</v>
          </cell>
        </row>
        <row r="43">
          <cell r="G43" t="str">
            <v>Начальник АДО</v>
          </cell>
        </row>
        <row r="44">
          <cell r="G44" t="str">
            <v>(383)279-14-06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40"/>
  <sheetViews>
    <sheetView topLeftCell="B1" workbookViewId="0">
      <selection activeCell="H25" sqref="H25"/>
    </sheetView>
  </sheetViews>
  <sheetFormatPr defaultRowHeight="15"/>
  <cols>
    <col min="1" max="2" width="1" style="5" customWidth="1"/>
    <col min="3" max="3" width="63.85546875" style="5" customWidth="1"/>
    <col min="4" max="4" width="11.5703125" style="5" customWidth="1"/>
    <col min="5" max="5" width="14.28515625" style="5" customWidth="1"/>
    <col min="6" max="6" width="13.42578125" style="5" customWidth="1"/>
    <col min="7" max="9" width="15.7109375" style="5" customWidth="1"/>
    <col min="10" max="10" width="19" style="5" customWidth="1"/>
    <col min="11" max="11" width="11.140625" style="5" customWidth="1"/>
    <col min="12" max="13" width="9.140625" style="5"/>
    <col min="14" max="14" width="9.28515625" style="5" customWidth="1"/>
    <col min="15" max="16384" width="9.140625" style="5"/>
  </cols>
  <sheetData>
    <row r="1" spans="3:10" ht="15.75">
      <c r="J1" s="19" t="s">
        <v>34</v>
      </c>
    </row>
    <row r="2" spans="3:10" ht="12" customHeight="1"/>
    <row r="3" spans="3:10" s="1" customFormat="1" ht="15.75">
      <c r="C3" s="137" t="s">
        <v>22</v>
      </c>
      <c r="D3" s="137"/>
      <c r="E3" s="137"/>
      <c r="F3" s="137"/>
      <c r="G3" s="137"/>
      <c r="H3" s="137"/>
      <c r="I3" s="137"/>
      <c r="J3" s="137"/>
    </row>
    <row r="4" spans="3:10" s="1" customFormat="1" ht="18.75" customHeight="1">
      <c r="C4" s="142" t="s">
        <v>32</v>
      </c>
      <c r="D4" s="142"/>
      <c r="E4" s="142"/>
      <c r="F4" s="142"/>
      <c r="G4" s="142"/>
      <c r="H4" s="142"/>
      <c r="I4" s="142"/>
      <c r="J4" s="142"/>
    </row>
    <row r="5" spans="3:10" s="1" customFormat="1" ht="24.75" customHeight="1">
      <c r="C5" s="138" t="s">
        <v>394</v>
      </c>
      <c r="D5" s="138"/>
      <c r="E5" s="138"/>
      <c r="F5" s="138"/>
      <c r="G5" s="138"/>
      <c r="H5" s="138"/>
      <c r="I5" s="138"/>
      <c r="J5" s="138"/>
    </row>
    <row r="6" spans="3:10" s="2" customFormat="1" ht="15.75">
      <c r="C6" s="139" t="s">
        <v>0</v>
      </c>
      <c r="D6" s="139"/>
      <c r="E6" s="140"/>
      <c r="F6" s="140"/>
      <c r="G6" s="140"/>
      <c r="H6" s="140"/>
      <c r="I6" s="140"/>
      <c r="J6" s="140"/>
    </row>
    <row r="7" spans="3:10">
      <c r="C7" s="3"/>
      <c r="D7" s="3"/>
      <c r="E7" s="3"/>
      <c r="F7" s="3"/>
      <c r="G7" s="3"/>
      <c r="H7" s="3"/>
      <c r="I7" s="3"/>
      <c r="J7" s="4"/>
    </row>
    <row r="8" spans="3:10">
      <c r="C8" s="141" t="s">
        <v>1</v>
      </c>
      <c r="D8" s="143" t="s">
        <v>36</v>
      </c>
      <c r="E8" s="141" t="s">
        <v>2</v>
      </c>
      <c r="F8" s="141" t="s">
        <v>3</v>
      </c>
      <c r="G8" s="141" t="s">
        <v>4</v>
      </c>
      <c r="H8" s="141"/>
      <c r="I8" s="141"/>
      <c r="J8" s="141"/>
    </row>
    <row r="9" spans="3:10">
      <c r="C9" s="141"/>
      <c r="D9" s="144"/>
      <c r="E9" s="141"/>
      <c r="F9" s="141"/>
      <c r="G9" s="6" t="s">
        <v>5</v>
      </c>
      <c r="H9" s="6" t="s">
        <v>6</v>
      </c>
      <c r="I9" s="6" t="s">
        <v>7</v>
      </c>
      <c r="J9" s="6" t="s">
        <v>8</v>
      </c>
    </row>
    <row r="10" spans="3:10" ht="15" customHeight="1">
      <c r="C10" s="7">
        <v>1</v>
      </c>
      <c r="D10" s="7"/>
      <c r="E10" s="7">
        <v>2</v>
      </c>
      <c r="F10" s="7">
        <v>3</v>
      </c>
      <c r="G10" s="7">
        <v>4</v>
      </c>
      <c r="H10" s="7">
        <v>5</v>
      </c>
      <c r="I10" s="7">
        <v>6</v>
      </c>
      <c r="J10" s="7">
        <v>7</v>
      </c>
    </row>
    <row r="11" spans="3:10" ht="15" customHeight="1">
      <c r="C11" s="134" t="s">
        <v>64</v>
      </c>
      <c r="D11" s="134"/>
      <c r="E11" s="134"/>
      <c r="F11" s="134"/>
      <c r="G11" s="134"/>
      <c r="H11" s="134"/>
      <c r="I11" s="134"/>
      <c r="J11" s="134"/>
    </row>
    <row r="12" spans="3:10">
      <c r="C12" s="8" t="s">
        <v>9</v>
      </c>
      <c r="D12" s="9" t="s">
        <v>37</v>
      </c>
      <c r="E12" s="9" t="s">
        <v>10</v>
      </c>
      <c r="F12" s="10">
        <f>SUM(G12:J12)</f>
        <v>30325.851999999999</v>
      </c>
      <c r="G12" s="10">
        <f>SUM(G13:G15)</f>
        <v>0</v>
      </c>
      <c r="H12" s="10">
        <f>SUM(H13:H15)</f>
        <v>30325.851999999999</v>
      </c>
      <c r="I12" s="10">
        <f>SUM(I13:I15)</f>
        <v>0</v>
      </c>
      <c r="J12" s="10">
        <f>SUM(J13:J15)</f>
        <v>0</v>
      </c>
    </row>
    <row r="13" spans="3:10">
      <c r="C13" s="8" t="s">
        <v>11</v>
      </c>
      <c r="D13" s="9" t="s">
        <v>38</v>
      </c>
      <c r="E13" s="9" t="s">
        <v>10</v>
      </c>
      <c r="F13" s="10">
        <f t="shared" ref="F13:F16" si="0">SUM(G13:J13)</f>
        <v>0</v>
      </c>
      <c r="G13" s="11"/>
      <c r="H13" s="11"/>
      <c r="I13" s="11"/>
      <c r="J13" s="11"/>
    </row>
    <row r="14" spans="3:10">
      <c r="C14" s="8" t="s">
        <v>12</v>
      </c>
      <c r="D14" s="9" t="s">
        <v>39</v>
      </c>
      <c r="E14" s="9" t="s">
        <v>10</v>
      </c>
      <c r="F14" s="10">
        <f t="shared" si="0"/>
        <v>0</v>
      </c>
      <c r="G14" s="21"/>
      <c r="H14" s="11"/>
      <c r="I14" s="11"/>
      <c r="J14" s="11"/>
    </row>
    <row r="15" spans="3:10">
      <c r="C15" s="8" t="s">
        <v>13</v>
      </c>
      <c r="D15" s="9" t="s">
        <v>40</v>
      </c>
      <c r="E15" s="9" t="s">
        <v>10</v>
      </c>
      <c r="F15" s="10">
        <f t="shared" si="0"/>
        <v>30325.851999999999</v>
      </c>
      <c r="G15" s="22">
        <f>'1'!G18+'2'!G18+'3'!G18+'4'!G18+'5'!G18+'6'!G18+'7'!G18+'8'!H25+'9'!H25+'10'!H25+'11'!H25+'12'!H25</f>
        <v>0</v>
      </c>
      <c r="H15" s="22">
        <f>'1'!H18+'2'!H18+'3'!H18+'4'!H18+'5'!H18+'6'!H18+'7'!H18+'8'!I25+'9'!I25+'10'!I25+'11'!I25+'12'!I25</f>
        <v>30325.851999999999</v>
      </c>
      <c r="I15" s="23"/>
      <c r="J15" s="11"/>
    </row>
    <row r="16" spans="3:10">
      <c r="C16" s="8" t="s">
        <v>14</v>
      </c>
      <c r="D16" s="9" t="s">
        <v>41</v>
      </c>
      <c r="E16" s="9" t="s">
        <v>10</v>
      </c>
      <c r="F16" s="10">
        <f t="shared" si="0"/>
        <v>27637.455654813206</v>
      </c>
      <c r="G16" s="12"/>
      <c r="H16" s="11"/>
      <c r="I16" s="22">
        <f>'1'!I19+'2'!I19+'3'!I19+'4'!I19+'5'!I19+'6'!I19+'7'!I19+'8'!J27+'9'!J27+'10'!J27+'11'!J27+'12'!J27</f>
        <v>26706.105687588493</v>
      </c>
      <c r="J16" s="22">
        <f>'1'!J19+'2'!J19+'3'!J19+'4'!J19+'5'!J19+'6'!J19+'7'!J19+'8'!K27+'9'!K27+'10'!K27+'11'!K27+'12'!K27</f>
        <v>931.34996722471089</v>
      </c>
    </row>
    <row r="17" spans="3:13">
      <c r="C17" s="8" t="s">
        <v>15</v>
      </c>
      <c r="D17" s="9" t="s">
        <v>42</v>
      </c>
      <c r="E17" s="9" t="s">
        <v>10</v>
      </c>
      <c r="F17" s="10">
        <f>F12</f>
        <v>30325.851999999999</v>
      </c>
      <c r="G17" s="10">
        <f>G12+G16</f>
        <v>0</v>
      </c>
      <c r="H17" s="10">
        <f>H12+H16</f>
        <v>30325.851999999999</v>
      </c>
      <c r="I17" s="10">
        <f>I12+I16</f>
        <v>26706.105687588493</v>
      </c>
      <c r="J17" s="10">
        <f>J12+J16</f>
        <v>931.34996722471089</v>
      </c>
    </row>
    <row r="18" spans="3:13">
      <c r="C18" s="135" t="s">
        <v>16</v>
      </c>
      <c r="D18" s="25" t="s">
        <v>43</v>
      </c>
      <c r="E18" s="9" t="s">
        <v>10</v>
      </c>
      <c r="F18" s="10">
        <f>SUM(G18:J18)</f>
        <v>2488.5749999999998</v>
      </c>
      <c r="G18" s="22">
        <f>'1'!G33+'2'!G33+'3'!G33+'4'!G33+'5'!G33+'6'!G33+'7'!G33+'8'!H46+'9'!H46+'10'!H46+'11'!H46+'12'!H46</f>
        <v>0</v>
      </c>
      <c r="H18" s="22">
        <f>'1'!H33+'2'!H33+'3'!H33+'4'!H33+'5'!H33+'6'!H33+'7'!H33+'8'!I46+'9'!I46+'10'!I46+'11'!I46+'12'!I46</f>
        <v>310.53031241150359</v>
      </c>
      <c r="I18" s="22">
        <f>'1'!I33+'2'!I33+'3'!I33+'4'!I33+'5'!I33+'6'!I33+'7'!I33+'8'!J46+'9'!J46+'10'!J46+'11'!J46+'12'!J46</f>
        <v>2130.6987203637841</v>
      </c>
      <c r="J18" s="22">
        <f>'1'!J33+'2'!J33+'3'!J33+'4'!J33+'5'!J33+'6'!J33+'7'!J33+'8'!K46+'9'!K46+'10'!K46+'11'!K46+'12'!K46</f>
        <v>47.345967224712133</v>
      </c>
    </row>
    <row r="19" spans="3:13" ht="15" customHeight="1">
      <c r="C19" s="136"/>
      <c r="D19" s="25" t="s">
        <v>44</v>
      </c>
      <c r="E19" s="9" t="s">
        <v>17</v>
      </c>
      <c r="F19" s="10">
        <f>IFERROR(F18/F17*100,0)</f>
        <v>8.2061173417320639</v>
      </c>
      <c r="G19" s="10">
        <f>IFERROR(G18/G17*100,0)</f>
        <v>0</v>
      </c>
      <c r="H19" s="10">
        <f t="shared" ref="H19:J19" si="1">IFERROR(H18/H17*100,0)</f>
        <v>1.0239788560977729</v>
      </c>
      <c r="I19" s="10">
        <f t="shared" si="1"/>
        <v>7.9783205581861152</v>
      </c>
      <c r="J19" s="10">
        <f t="shared" si="1"/>
        <v>5.0835849992883251</v>
      </c>
    </row>
    <row r="20" spans="3:13">
      <c r="C20" s="8" t="s">
        <v>23</v>
      </c>
      <c r="D20" s="9" t="s">
        <v>45</v>
      </c>
      <c r="E20" s="9" t="s">
        <v>18</v>
      </c>
      <c r="F20" s="10">
        <f>SUM(G20:J20)</f>
        <v>14.675000000000001</v>
      </c>
      <c r="G20" s="20">
        <v>3.7749999999999999</v>
      </c>
      <c r="H20" s="20">
        <v>10.3</v>
      </c>
      <c r="I20" s="20">
        <v>0.6</v>
      </c>
      <c r="J20" s="20"/>
    </row>
    <row r="21" spans="3:13">
      <c r="C21" s="8" t="s">
        <v>24</v>
      </c>
      <c r="D21" s="9" t="s">
        <v>46</v>
      </c>
      <c r="E21" s="9" t="s">
        <v>18</v>
      </c>
      <c r="F21" s="10">
        <f>SUM(G21:J21)</f>
        <v>0</v>
      </c>
      <c r="G21" s="11">
        <v>0</v>
      </c>
      <c r="H21" s="11">
        <v>0</v>
      </c>
      <c r="I21" s="11">
        <v>0</v>
      </c>
      <c r="J21" s="11">
        <v>0</v>
      </c>
      <c r="M21" s="18"/>
    </row>
    <row r="22" spans="3:13">
      <c r="C22" s="8" t="s">
        <v>26</v>
      </c>
      <c r="D22" s="9" t="s">
        <v>47</v>
      </c>
      <c r="E22" s="9" t="s">
        <v>27</v>
      </c>
      <c r="F22" s="10">
        <f>SUM(G22:J22)</f>
        <v>51.5</v>
      </c>
      <c r="G22" s="11">
        <v>0</v>
      </c>
      <c r="H22" s="11">
        <v>30</v>
      </c>
      <c r="I22" s="11">
        <v>21.5</v>
      </c>
      <c r="J22" s="11"/>
      <c r="M22" s="18"/>
    </row>
    <row r="23" spans="3:13" ht="30">
      <c r="C23" s="8" t="s">
        <v>25</v>
      </c>
      <c r="D23" s="9" t="s">
        <v>48</v>
      </c>
      <c r="E23" s="9" t="s">
        <v>17</v>
      </c>
      <c r="F23" s="13"/>
      <c r="G23" s="10">
        <f>IFERROR(G21/G20*100,0)</f>
        <v>0</v>
      </c>
      <c r="H23" s="10">
        <f t="shared" ref="H23:J23" si="2">IFERROR(H21/H20*100,0)</f>
        <v>0</v>
      </c>
      <c r="I23" s="10">
        <f t="shared" si="2"/>
        <v>0</v>
      </c>
      <c r="J23" s="10">
        <f t="shared" si="2"/>
        <v>0</v>
      </c>
      <c r="M23" s="18"/>
    </row>
    <row r="24" spans="3:13" ht="45">
      <c r="C24" s="8" t="s">
        <v>28</v>
      </c>
      <c r="D24" s="9" t="s">
        <v>49</v>
      </c>
      <c r="E24" s="9" t="s">
        <v>29</v>
      </c>
      <c r="F24" s="13"/>
      <c r="G24" s="24" t="e">
        <f>G17/G22</f>
        <v>#DIV/0!</v>
      </c>
      <c r="H24" s="24">
        <f>H17/H22</f>
        <v>1010.8617333333333</v>
      </c>
      <c r="I24" s="24">
        <f>I17/I22</f>
        <v>1242.1444505855113</v>
      </c>
      <c r="J24" s="10"/>
      <c r="M24" s="18"/>
    </row>
    <row r="25" spans="3:13" ht="30">
      <c r="C25" s="8" t="s">
        <v>33</v>
      </c>
      <c r="D25" s="9" t="s">
        <v>50</v>
      </c>
      <c r="E25" s="9" t="s">
        <v>30</v>
      </c>
      <c r="F25" s="13"/>
      <c r="G25" s="24">
        <f>G17/G20</f>
        <v>0</v>
      </c>
      <c r="H25" s="24">
        <f>H17/H20</f>
        <v>2944.257475728155</v>
      </c>
      <c r="I25" s="24"/>
      <c r="J25" s="10"/>
      <c r="M25" s="18"/>
    </row>
    <row r="26" spans="3:13" ht="30">
      <c r="C26" s="8" t="s">
        <v>31</v>
      </c>
      <c r="D26" s="9" t="s">
        <v>51</v>
      </c>
      <c r="E26" s="9" t="s">
        <v>17</v>
      </c>
      <c r="F26" s="13">
        <v>5.9</v>
      </c>
      <c r="G26" s="10"/>
      <c r="H26" s="10"/>
      <c r="I26" s="10"/>
      <c r="J26" s="10"/>
      <c r="M26" s="18"/>
    </row>
    <row r="27" spans="3:13" ht="15" customHeight="1">
      <c r="C27" s="134" t="s">
        <v>59</v>
      </c>
      <c r="D27" s="134"/>
      <c r="E27" s="134"/>
      <c r="F27" s="134"/>
      <c r="G27" s="134"/>
      <c r="H27" s="134"/>
      <c r="I27" s="134"/>
      <c r="J27" s="134"/>
    </row>
    <row r="28" spans="3:13" ht="30">
      <c r="C28" s="8" t="s">
        <v>9</v>
      </c>
      <c r="D28" s="9" t="s">
        <v>61</v>
      </c>
      <c r="E28" s="9" t="s">
        <v>10</v>
      </c>
      <c r="F28" s="10">
        <f>SUM(G28:J28)</f>
        <v>30325.851999999999</v>
      </c>
      <c r="G28" s="10">
        <f>G12</f>
        <v>0</v>
      </c>
      <c r="H28" s="10">
        <f t="shared" ref="H28:J28" si="3">H12</f>
        <v>30325.851999999999</v>
      </c>
      <c r="I28" s="10">
        <f t="shared" si="3"/>
        <v>0</v>
      </c>
      <c r="J28" s="10">
        <f t="shared" si="3"/>
        <v>0</v>
      </c>
    </row>
    <row r="29" spans="3:13" ht="30">
      <c r="C29" s="8" t="s">
        <v>11</v>
      </c>
      <c r="D29" s="9" t="s">
        <v>53</v>
      </c>
      <c r="E29" s="9" t="s">
        <v>10</v>
      </c>
      <c r="F29" s="10">
        <f t="shared" ref="F29:F32" si="4">SUM(G29:J29)</f>
        <v>0</v>
      </c>
      <c r="G29" s="11"/>
      <c r="H29" s="11"/>
      <c r="I29" s="11"/>
      <c r="J29" s="11"/>
      <c r="M29" s="5" t="s">
        <v>52</v>
      </c>
    </row>
    <row r="30" spans="3:13" ht="30">
      <c r="C30" s="8" t="s">
        <v>12</v>
      </c>
      <c r="D30" s="9" t="s">
        <v>54</v>
      </c>
      <c r="E30" s="9" t="s">
        <v>10</v>
      </c>
      <c r="F30" s="10">
        <f t="shared" si="4"/>
        <v>0</v>
      </c>
      <c r="G30" s="21">
        <f>G14</f>
        <v>0</v>
      </c>
      <c r="H30" s="11"/>
      <c r="I30" s="11"/>
      <c r="J30" s="11"/>
    </row>
    <row r="31" spans="3:13" ht="30">
      <c r="C31" s="8" t="s">
        <v>13</v>
      </c>
      <c r="D31" s="9" t="s">
        <v>55</v>
      </c>
      <c r="E31" s="9" t="s">
        <v>10</v>
      </c>
      <c r="F31" s="10">
        <f t="shared" si="4"/>
        <v>30325.851999999999</v>
      </c>
      <c r="G31" s="21">
        <f>G15</f>
        <v>0</v>
      </c>
      <c r="H31" s="22">
        <f>H15</f>
        <v>30325.851999999999</v>
      </c>
      <c r="I31" s="23">
        <f>I15</f>
        <v>0</v>
      </c>
      <c r="J31" s="11"/>
    </row>
    <row r="32" spans="3:13" ht="30">
      <c r="C32" s="8" t="s">
        <v>14</v>
      </c>
      <c r="D32" s="9" t="s">
        <v>56</v>
      </c>
      <c r="E32" s="9" t="s">
        <v>10</v>
      </c>
      <c r="F32" s="10">
        <f t="shared" si="4"/>
        <v>27637.455654813206</v>
      </c>
      <c r="G32" s="12"/>
      <c r="H32" s="11"/>
      <c r="I32" s="22">
        <f>I16</f>
        <v>26706.105687588493</v>
      </c>
      <c r="J32" s="22">
        <f>J16</f>
        <v>931.34996722471089</v>
      </c>
    </row>
    <row r="33" spans="3:10" ht="30">
      <c r="C33" s="8" t="s">
        <v>15</v>
      </c>
      <c r="D33" s="9" t="s">
        <v>57</v>
      </c>
      <c r="E33" s="9" t="s">
        <v>10</v>
      </c>
      <c r="F33" s="10">
        <f>F28</f>
        <v>30325.851999999999</v>
      </c>
      <c r="G33" s="10">
        <f>G17</f>
        <v>0</v>
      </c>
      <c r="H33" s="10">
        <f t="shared" ref="H33:J33" si="5">H17</f>
        <v>30325.851999999999</v>
      </c>
      <c r="I33" s="10">
        <f t="shared" si="5"/>
        <v>26706.105687588493</v>
      </c>
      <c r="J33" s="10">
        <f t="shared" si="5"/>
        <v>931.34996722471089</v>
      </c>
    </row>
    <row r="34" spans="3:10" ht="45">
      <c r="C34" s="8" t="s">
        <v>19</v>
      </c>
      <c r="D34" s="8" t="s">
        <v>58</v>
      </c>
      <c r="E34" s="9" t="s">
        <v>17</v>
      </c>
      <c r="F34" s="10">
        <f>IFERROR(F35/F28*100,0)</f>
        <v>8.2061173417320639</v>
      </c>
      <c r="G34" s="10">
        <f>IFERROR(MIN(G26,G19),0)</f>
        <v>0</v>
      </c>
      <c r="H34" s="10">
        <f t="shared" ref="H34:J34" si="6">IFERROR(MIN(H26,H19),0)</f>
        <v>1.0239788560977729</v>
      </c>
      <c r="I34" s="10">
        <f t="shared" si="6"/>
        <v>7.9783205581861152</v>
      </c>
      <c r="J34" s="10">
        <f t="shared" si="6"/>
        <v>5.0835849992883251</v>
      </c>
    </row>
    <row r="35" spans="3:10" ht="45">
      <c r="C35" s="8" t="s">
        <v>20</v>
      </c>
      <c r="D35" s="8" t="s">
        <v>62</v>
      </c>
      <c r="E35" s="9" t="s">
        <v>10</v>
      </c>
      <c r="F35" s="10">
        <f>SUM(G35:J35)</f>
        <v>2488.5749999999998</v>
      </c>
      <c r="G35" s="10">
        <f>G33*G34/100</f>
        <v>0</v>
      </c>
      <c r="H35" s="10">
        <f>H33*H34/100</f>
        <v>310.53031241150359</v>
      </c>
      <c r="I35" s="10">
        <f>I33*I34/100</f>
        <v>2130.6987203637841</v>
      </c>
      <c r="J35" s="10">
        <f>J33*J34/100</f>
        <v>47.345967224712133</v>
      </c>
    </row>
    <row r="36" spans="3:10" ht="15" customHeight="1">
      <c r="C36" s="133" t="s">
        <v>60</v>
      </c>
      <c r="D36" s="133"/>
      <c r="E36" s="133"/>
      <c r="F36" s="133"/>
      <c r="G36" s="133"/>
      <c r="H36" s="133"/>
      <c r="I36" s="133"/>
      <c r="J36" s="133"/>
    </row>
    <row r="37" spans="3:10" ht="45">
      <c r="C37" s="28" t="s">
        <v>19</v>
      </c>
      <c r="D37" s="26" t="s">
        <v>63</v>
      </c>
      <c r="E37" s="26" t="s">
        <v>17</v>
      </c>
      <c r="F37" s="27">
        <f>F34</f>
        <v>8.2061173417320639</v>
      </c>
      <c r="G37" s="16"/>
      <c r="H37" s="16"/>
      <c r="I37" s="16"/>
      <c r="J37" s="16"/>
    </row>
    <row r="38" spans="3:10" ht="15" customHeight="1">
      <c r="C38" s="14"/>
      <c r="D38" s="14"/>
      <c r="E38" s="15"/>
      <c r="F38" s="16"/>
      <c r="G38" s="16"/>
      <c r="H38" s="16"/>
      <c r="I38" s="16"/>
      <c r="J38" s="16"/>
    </row>
    <row r="39" spans="3:10">
      <c r="C39" s="17" t="s">
        <v>21</v>
      </c>
      <c r="D39" s="17"/>
    </row>
    <row r="40" spans="3:10" ht="15.75">
      <c r="C40" s="1" t="s">
        <v>35</v>
      </c>
      <c r="D40" s="1"/>
      <c r="G40" s="18"/>
      <c r="H40" s="18"/>
      <c r="I40" s="18"/>
      <c r="J40" s="18"/>
    </row>
  </sheetData>
  <mergeCells count="13">
    <mergeCell ref="C36:J36"/>
    <mergeCell ref="C11:J11"/>
    <mergeCell ref="C18:C19"/>
    <mergeCell ref="C27:J27"/>
    <mergeCell ref="C3:J3"/>
    <mergeCell ref="C5:J5"/>
    <mergeCell ref="C6:J6"/>
    <mergeCell ref="C8:C9"/>
    <mergeCell ref="E8:E9"/>
    <mergeCell ref="F8:F9"/>
    <mergeCell ref="G8:J8"/>
    <mergeCell ref="C4:J4"/>
    <mergeCell ref="D8:D9"/>
  </mergeCells>
  <dataValidations count="8">
    <dataValidation type="decimal" operator="notEqual" allowBlank="1" showInputMessage="1" showErrorMessage="1" sqref="J29:J31 I32 I29:I30 G29:H32">
      <formula1>0.0000000000000000001</formula1>
    </dataValidation>
    <dataValidation type="decimal" operator="greaterThanOrEqual" allowBlank="1" showErrorMessage="1" errorTitle="Недопустимое значение" error="Отчетные потери должны быть положительными" sqref="F19:J19">
      <formula1>0</formula1>
    </dataValidation>
    <dataValidation type="decimal" allowBlank="1" showErrorMessage="1" errorTitle="Ошибка" error="Допускается ввод только действительных чисел!" sqref="J32:J33 G26:I26 F12:F18 F20:F26 F34:J35 I31 J23:J26 G23:I23 F38:J38 F33:I33 G12:J17">
      <formula1>-9.99999999999999E+23</formula1>
      <formula2>9.99999999999999E+23</formula2>
    </dataValidation>
    <dataValidation type="decimal" allowBlank="1" showErrorMessage="1" errorTitle="Недопустимое значение" error="Отчетные потери должны быть положительными" sqref="G18:J18">
      <formula1>0</formula1>
      <formula2>G17</formula2>
    </dataValidation>
    <dataValidation type="decimal" operator="greaterThanOrEqual" allowBlank="1" showErrorMessage="1" errorTitle="Ошибка ввода" error="Сумма ВЛ и КЛ должна быть болшьше ВЛ" sqref="I20:J20">
      <formula1>I21</formula1>
    </dataValidation>
    <dataValidation type="decimal" operator="greaterThanOrEqual" allowBlank="1" showErrorMessage="1" errorTitle="Ошибка ввода!!!" error="Сумма ВЛ и КЛ должна быть болшьше ВЛ" sqref="G20:H20">
      <formula1>G21</formula1>
    </dataValidation>
    <dataValidation type="decimal" operator="lessThanOrEqual" allowBlank="1" showErrorMessage="1" errorTitle="Ошибка ввода!!!" error="Протяженность ВЛ не может превышать суммарную протяженность ВЛ и КЛ" sqref="I22:J22">
      <formula1>I21</formula1>
    </dataValidation>
    <dataValidation type="decimal" operator="lessThanOrEqual" allowBlank="1" showErrorMessage="1" errorTitle="Ошибка ввода!!" error="Протяженность ВЛ не может превышать Суммарную протяженность ВЛ и КЛ" sqref="G21:G22 H21:J21 H22">
      <formula1>G20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68" workbookViewId="0">
      <selection activeCell="L31" sqref="L31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2422.14</v>
      </c>
      <c r="G15" s="29">
        <v>0</v>
      </c>
      <c r="H15" s="29">
        <v>2422.14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2422.14</v>
      </c>
      <c r="G18" s="29"/>
      <c r="H18" s="29">
        <v>2422.14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2171.2100687081006</v>
      </c>
      <c r="G19" s="29"/>
      <c r="H19" s="29"/>
      <c r="I19" s="29">
        <v>2132.890932724903</v>
      </c>
      <c r="J19" s="29">
        <v>38.319135983197484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2132.890932724903</v>
      </c>
      <c r="G21" s="29"/>
      <c r="H21" s="29"/>
      <c r="I21" s="29">
        <v>2132.890932724903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38.319135983197484</v>
      </c>
      <c r="G22" s="29"/>
      <c r="H22" s="29"/>
      <c r="I22" s="29"/>
      <c r="J22" s="29">
        <v>38.319135983197484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2233.0700000000002</v>
      </c>
      <c r="G24" s="29">
        <v>0</v>
      </c>
      <c r="H24" s="29">
        <v>267.41800000000001</v>
      </c>
      <c r="I24" s="29">
        <v>1930.2250000000001</v>
      </c>
      <c r="J24" s="29">
        <v>35.427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2233.0700000000002</v>
      </c>
      <c r="G25" s="29">
        <v>0</v>
      </c>
      <c r="H25" s="29">
        <v>267.41800000000001</v>
      </c>
      <c r="I25" s="29">
        <v>1930.2250000000001</v>
      </c>
      <c r="J25" s="29">
        <v>35.427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2171.2100687081002</v>
      </c>
      <c r="G29" s="29">
        <v>0</v>
      </c>
      <c r="H29" s="29">
        <v>2132.890932724903</v>
      </c>
      <c r="I29" s="29">
        <v>38.319135983197484</v>
      </c>
      <c r="J29" s="29">
        <v>-5.3512749786932545E-13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6.77</v>
      </c>
      <c r="G32" s="29"/>
      <c r="H32" s="29"/>
      <c r="I32" s="29">
        <v>6.77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182.3</v>
      </c>
      <c r="G33" s="29">
        <v>0</v>
      </c>
      <c r="H33" s="29">
        <v>21.831067275096618</v>
      </c>
      <c r="I33" s="29">
        <v>157.57679674170538</v>
      </c>
      <c r="J33" s="29">
        <v>2.8921359831980191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0.55100855418244155</v>
      </c>
      <c r="G34" s="29"/>
      <c r="H34" s="29"/>
      <c r="I34" s="29">
        <v>0.55100855418244155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4.2718518518518511</v>
      </c>
      <c r="G37" s="29">
        <f t="shared" ref="G37:J52" si="1">G15/6804*12</f>
        <v>0</v>
      </c>
      <c r="H37" s="29">
        <f t="shared" si="1"/>
        <v>4.2718518518518511</v>
      </c>
      <c r="I37" s="29">
        <f t="shared" si="1"/>
        <v>0</v>
      </c>
      <c r="J37" s="29">
        <f t="shared" si="1"/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29">
        <f t="shared" si="1"/>
        <v>0</v>
      </c>
      <c r="H38" s="29">
        <f t="shared" si="1"/>
        <v>0</v>
      </c>
      <c r="I38" s="29">
        <f t="shared" si="1"/>
        <v>0</v>
      </c>
      <c r="J38" s="29">
        <f t="shared" si="1"/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29">
        <f t="shared" si="1"/>
        <v>0</v>
      </c>
      <c r="H39" s="29">
        <f t="shared" si="1"/>
        <v>0</v>
      </c>
      <c r="I39" s="29">
        <f t="shared" si="1"/>
        <v>0</v>
      </c>
      <c r="J39" s="29">
        <f t="shared" si="1"/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4.2718518518518511</v>
      </c>
      <c r="G40" s="29">
        <f t="shared" si="1"/>
        <v>0</v>
      </c>
      <c r="H40" s="29">
        <f t="shared" si="1"/>
        <v>4.2718518518518511</v>
      </c>
      <c r="I40" s="29">
        <f t="shared" si="1"/>
        <v>0</v>
      </c>
      <c r="J40" s="29">
        <f t="shared" si="1"/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3.8292946538061736</v>
      </c>
      <c r="G41" s="29">
        <f t="shared" si="1"/>
        <v>0</v>
      </c>
      <c r="H41" s="29">
        <f t="shared" si="1"/>
        <v>0</v>
      </c>
      <c r="I41" s="29">
        <f t="shared" si="1"/>
        <v>3.7617124033948905</v>
      </c>
      <c r="J41" s="29">
        <f t="shared" si="1"/>
        <v>6.7582250411283046E-2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29">
        <f t="shared" si="1"/>
        <v>0</v>
      </c>
      <c r="H42" s="29">
        <f t="shared" si="1"/>
        <v>0</v>
      </c>
      <c r="I42" s="29">
        <f t="shared" si="1"/>
        <v>0</v>
      </c>
      <c r="J42" s="29">
        <f t="shared" si="1"/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3.7617124033948905</v>
      </c>
      <c r="G43" s="29">
        <f t="shared" si="1"/>
        <v>0</v>
      </c>
      <c r="H43" s="29">
        <f t="shared" si="1"/>
        <v>0</v>
      </c>
      <c r="I43" s="29">
        <f t="shared" si="1"/>
        <v>3.7617124033948905</v>
      </c>
      <c r="J43" s="29">
        <f t="shared" si="1"/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6.7582250411283046E-2</v>
      </c>
      <c r="G44" s="29">
        <f t="shared" si="1"/>
        <v>0</v>
      </c>
      <c r="H44" s="29">
        <f t="shared" si="1"/>
        <v>0</v>
      </c>
      <c r="I44" s="29">
        <f t="shared" si="1"/>
        <v>0</v>
      </c>
      <c r="J44" s="29">
        <f t="shared" si="1"/>
        <v>6.7582250411283046E-2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29">
        <f t="shared" si="1"/>
        <v>0</v>
      </c>
      <c r="H45" s="29">
        <f t="shared" si="1"/>
        <v>0</v>
      </c>
      <c r="I45" s="29">
        <f t="shared" si="1"/>
        <v>0</v>
      </c>
      <c r="J45" s="29">
        <f t="shared" si="1"/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3.9383950617283952</v>
      </c>
      <c r="G46" s="29">
        <f t="shared" si="1"/>
        <v>0</v>
      </c>
      <c r="H46" s="29">
        <f t="shared" si="1"/>
        <v>0.47163668430335093</v>
      </c>
      <c r="I46" s="29">
        <f t="shared" si="1"/>
        <v>3.4042768959435628</v>
      </c>
      <c r="J46" s="29">
        <f t="shared" si="1"/>
        <v>6.2481481481481485E-2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3.9383950617283952</v>
      </c>
      <c r="G47" s="29">
        <f t="shared" si="1"/>
        <v>0</v>
      </c>
      <c r="H47" s="29">
        <f t="shared" si="1"/>
        <v>0.47163668430335093</v>
      </c>
      <c r="I47" s="29">
        <f t="shared" si="1"/>
        <v>3.4042768959435628</v>
      </c>
      <c r="J47" s="29">
        <f t="shared" si="1"/>
        <v>6.2481481481481485E-2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29">
        <f t="shared" si="1"/>
        <v>0</v>
      </c>
      <c r="H48" s="29">
        <f t="shared" si="1"/>
        <v>0</v>
      </c>
      <c r="I48" s="29">
        <f t="shared" si="1"/>
        <v>0</v>
      </c>
      <c r="J48" s="29">
        <f t="shared" si="1"/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29">
        <f t="shared" si="1"/>
        <v>0</v>
      </c>
      <c r="H49" s="29">
        <f t="shared" si="1"/>
        <v>0</v>
      </c>
      <c r="I49" s="29">
        <f t="shared" si="1"/>
        <v>0</v>
      </c>
      <c r="J49" s="29">
        <f t="shared" si="1"/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29">
        <f t="shared" si="1"/>
        <v>0</v>
      </c>
      <c r="H50" s="29">
        <f t="shared" si="1"/>
        <v>0</v>
      </c>
      <c r="I50" s="29">
        <f t="shared" si="1"/>
        <v>0</v>
      </c>
      <c r="J50" s="29">
        <f t="shared" si="1"/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3.8292946538061727</v>
      </c>
      <c r="G51" s="29">
        <f t="shared" si="1"/>
        <v>0</v>
      </c>
      <c r="H51" s="29">
        <f t="shared" si="1"/>
        <v>3.7617124033948905</v>
      </c>
      <c r="I51" s="29">
        <f t="shared" si="1"/>
        <v>6.7582250411283046E-2</v>
      </c>
      <c r="J51" s="29">
        <f t="shared" si="1"/>
        <v>-9.4378747419634121E-16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29">
        <f t="shared" si="1"/>
        <v>0</v>
      </c>
      <c r="H52" s="29">
        <f t="shared" si="1"/>
        <v>0</v>
      </c>
      <c r="I52" s="29">
        <f t="shared" si="1"/>
        <v>0</v>
      </c>
      <c r="J52" s="29">
        <f t="shared" si="1"/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29">
        <f t="shared" ref="G53:J56" si="2">G31/6804*12</f>
        <v>0</v>
      </c>
      <c r="H53" s="29">
        <f t="shared" si="2"/>
        <v>0</v>
      </c>
      <c r="I53" s="29">
        <f t="shared" si="2"/>
        <v>0</v>
      </c>
      <c r="J53" s="29">
        <f t="shared" si="2"/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1.1940035273368607E-2</v>
      </c>
      <c r="G54" s="29">
        <f t="shared" si="2"/>
        <v>0</v>
      </c>
      <c r="H54" s="29">
        <f t="shared" si="2"/>
        <v>0</v>
      </c>
      <c r="I54" s="29">
        <f t="shared" si="2"/>
        <v>1.1940035273368607E-2</v>
      </c>
      <c r="J54" s="29">
        <f t="shared" si="2"/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0.32151675485008818</v>
      </c>
      <c r="G55" s="29">
        <f t="shared" si="2"/>
        <v>0</v>
      </c>
      <c r="H55" s="29">
        <f t="shared" si="2"/>
        <v>3.8502764153609557E-2</v>
      </c>
      <c r="I55" s="29">
        <f t="shared" si="2"/>
        <v>0.27791322176667616</v>
      </c>
      <c r="J55" s="29">
        <f t="shared" si="2"/>
        <v>5.1007689298025027E-3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9.7179639185615801E-4</v>
      </c>
      <c r="G56" s="29">
        <f t="shared" si="2"/>
        <v>0</v>
      </c>
      <c r="H56" s="29">
        <f t="shared" si="2"/>
        <v>0</v>
      </c>
      <c r="I56" s="29">
        <f t="shared" si="2"/>
        <v>9.7179639185615801E-4</v>
      </c>
      <c r="J56" s="29">
        <f t="shared" si="2"/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2233.0700000000002</v>
      </c>
      <c r="G63" s="29">
        <f>G64</f>
        <v>0</v>
      </c>
      <c r="H63" s="29">
        <f>H64</f>
        <v>267.41800000000001</v>
      </c>
      <c r="I63" s="29">
        <f>I64</f>
        <v>1930.2250000000001</v>
      </c>
      <c r="J63" s="29">
        <f>J64</f>
        <v>35.427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2233.0700000000002</v>
      </c>
      <c r="G64" s="30">
        <f>G25</f>
        <v>0</v>
      </c>
      <c r="H64" s="30">
        <f>H25</f>
        <v>267.41800000000001</v>
      </c>
      <c r="I64" s="30">
        <f>I25</f>
        <v>1930.2250000000001</v>
      </c>
      <c r="J64" s="30">
        <f>J25</f>
        <v>35.427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1077.8606008999998</v>
      </c>
      <c r="G74" s="30">
        <v>0</v>
      </c>
      <c r="H74" s="30">
        <v>129.07760445103654</v>
      </c>
      <c r="I74" s="30">
        <v>931.68305443725558</v>
      </c>
      <c r="J74" s="30">
        <v>17.099942011707782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1077.8606008999998</v>
      </c>
      <c r="G75" s="30">
        <v>0</v>
      </c>
      <c r="H75" s="30">
        <v>129.07760445103654</v>
      </c>
      <c r="I75" s="30">
        <v>931.68305443725558</v>
      </c>
      <c r="J75" s="30">
        <v>17.099942011707782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3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3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3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3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3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3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3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IF([10]Титульный!G34="","",[10]Титульный!G34)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IF([10]Титульный!G43="","",[10]Титульный!G43)</f>
        <v>Начальник АДО</v>
      </c>
      <c r="F92" s="148"/>
      <c r="G92" s="66"/>
      <c r="H92" s="148" t="str">
        <f>IF([10]Титульный!G42="","",[10]Титульный!G42)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IF([10]Титульный!G44="","",[10]Титульный!G44)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12" workbookViewId="0">
      <selection activeCell="H130" sqref="H130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65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32" t="s">
        <v>5</v>
      </c>
      <c r="I12" s="132" t="s">
        <v>6</v>
      </c>
      <c r="J12" s="13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2534.42</v>
      </c>
      <c r="H15" s="77">
        <f>H16+H17+H20+H23</f>
        <v>0</v>
      </c>
      <c r="I15" s="77">
        <f>I16+I17+I20+I23</f>
        <v>2534.42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2534.42</v>
      </c>
      <c r="H23" s="77">
        <f>SUM(H24:H26)</f>
        <v>0</v>
      </c>
      <c r="I23" s="77">
        <f>SUM(I24:I26)</f>
        <v>2534.42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2534.42</v>
      </c>
      <c r="H25" s="95"/>
      <c r="I25" s="95">
        <v>2534.42</v>
      </c>
      <c r="J25" s="95"/>
      <c r="K25" s="96"/>
      <c r="L25" s="49"/>
      <c r="M25" s="97" t="s">
        <v>139</v>
      </c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12.75">
      <c r="C27" s="48"/>
      <c r="D27" s="75" t="s">
        <v>38</v>
      </c>
      <c r="E27" s="76" t="s">
        <v>14</v>
      </c>
      <c r="F27" s="51" t="s">
        <v>142</v>
      </c>
      <c r="G27" s="77">
        <f t="shared" si="0"/>
        <v>2317.8619049524182</v>
      </c>
      <c r="H27" s="77">
        <f>H29+H30+H31</f>
        <v>0</v>
      </c>
      <c r="I27" s="77">
        <f>I28+I30+I31</f>
        <v>0</v>
      </c>
      <c r="J27" s="77">
        <f>J28+J29+J31</f>
        <v>2276.9941776270261</v>
      </c>
      <c r="K27" s="77">
        <f>K28+K29+K30</f>
        <v>40.867727325392124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2276.9941776270261</v>
      </c>
      <c r="H29" s="80"/>
      <c r="I29" s="99"/>
      <c r="J29" s="80">
        <v>2276.9941776270261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40.867727325392124</v>
      </c>
      <c r="H30" s="80"/>
      <c r="I30" s="80"/>
      <c r="J30" s="99"/>
      <c r="K30" s="80">
        <v>40.867727325392124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12.7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2333.7890000000002</v>
      </c>
      <c r="H33" s="77">
        <f>H34+H36+H39+H42</f>
        <v>0</v>
      </c>
      <c r="I33" s="77">
        <f>I34+I36+I39+I42</f>
        <v>238.13400000000001</v>
      </c>
      <c r="J33" s="77">
        <f>J34+J36+J39+J42</f>
        <v>2060.17</v>
      </c>
      <c r="K33" s="77">
        <f>K34+K36+K39+K42</f>
        <v>35.484999999999999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2333.7890000000002</v>
      </c>
      <c r="H34" s="80"/>
      <c r="I34" s="80">
        <v>238.13400000000001</v>
      </c>
      <c r="J34" s="80">
        <v>2060.17</v>
      </c>
      <c r="K34" s="80">
        <v>35.484999999999999</v>
      </c>
      <c r="L34" s="49"/>
      <c r="M34" s="62"/>
      <c r="P34" s="78"/>
    </row>
    <row r="35" spans="3:16" s="47" customFormat="1" ht="12.7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12.7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2320.369904952418</v>
      </c>
      <c r="H43" s="80"/>
      <c r="I43" s="80">
        <v>2276.9941776270261</v>
      </c>
      <c r="J43" s="80">
        <v>40.867727325392124</v>
      </c>
      <c r="K43" s="80">
        <v>2.5079999999998122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9.0570000000000004</v>
      </c>
      <c r="H45" s="80"/>
      <c r="I45" s="80"/>
      <c r="J45" s="80">
        <v>9.0570000000000004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189.066</v>
      </c>
      <c r="H46" s="80">
        <v>0</v>
      </c>
      <c r="I46" s="80">
        <v>19.291822372973737</v>
      </c>
      <c r="J46" s="80">
        <v>166.89945030163395</v>
      </c>
      <c r="K46" s="80">
        <v>2.8747273253923127</v>
      </c>
      <c r="L46" s="49"/>
      <c r="M46" s="62"/>
      <c r="P46" s="78">
        <v>190</v>
      </c>
    </row>
    <row r="47" spans="3:16" s="47" customFormat="1" ht="12.7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0.73011185603537887</v>
      </c>
      <c r="H47" s="80"/>
      <c r="I47" s="80"/>
      <c r="J47" s="80">
        <v>0.73011185603537887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137.69355100000001</v>
      </c>
      <c r="H48" s="80">
        <v>0</v>
      </c>
      <c r="I48" s="80">
        <v>14.049906000000002</v>
      </c>
      <c r="J48" s="80">
        <v>121.55003000000001</v>
      </c>
      <c r="K48" s="80">
        <v>2.0936150000000002</v>
      </c>
      <c r="L48" s="49"/>
      <c r="M48" s="62"/>
      <c r="P48" s="89"/>
    </row>
    <row r="49" spans="3:16" s="47" customFormat="1" ht="33.7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51.372448999999989</v>
      </c>
      <c r="H49" s="77">
        <f>H46-H48</f>
        <v>0</v>
      </c>
      <c r="I49" s="77">
        <f>I46-I48</f>
        <v>5.2419163729737352</v>
      </c>
      <c r="J49" s="77">
        <f>J46-J48</f>
        <v>45.349420301633941</v>
      </c>
      <c r="K49" s="77">
        <f>K46-K48</f>
        <v>0.78111232539231246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4.4698765432098764</v>
      </c>
      <c r="H52" s="77">
        <f>H53+H54+H57+H60</f>
        <v>0</v>
      </c>
      <c r="I52" s="77">
        <f>I53+I54+I57+I60</f>
        <v>4.4698765432098764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/>
      <c r="I53" s="80"/>
      <c r="J53" s="80"/>
      <c r="K53" s="80"/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4.4698765432098764</v>
      </c>
      <c r="H60" s="77">
        <f>SUM(H61:H63)</f>
        <v>0</v>
      </c>
      <c r="I60" s="77">
        <f>SUM(I61:I63)</f>
        <v>4.4698765432098764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4.4698765432098764</v>
      </c>
      <c r="H62" s="95">
        <f>H25/6804*12</f>
        <v>0</v>
      </c>
      <c r="I62" s="95">
        <f>I25/6804*12</f>
        <v>4.4698765432098764</v>
      </c>
      <c r="J62" s="95">
        <f>J25/6804*12</f>
        <v>0</v>
      </c>
      <c r="K62" s="95">
        <f>K25/6804*12</f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12.75">
      <c r="C64" s="48"/>
      <c r="D64" s="75" t="s">
        <v>49</v>
      </c>
      <c r="E64" s="76" t="s">
        <v>14</v>
      </c>
      <c r="F64" s="51" t="s">
        <v>202</v>
      </c>
      <c r="G64" s="77">
        <f t="shared" si="0"/>
        <v>4.0879398676409497</v>
      </c>
      <c r="H64" s="77">
        <f>H66+H67+H68</f>
        <v>0</v>
      </c>
      <c r="I64" s="77">
        <f>I65+I67+I68</f>
        <v>0</v>
      </c>
      <c r="J64" s="77">
        <f>J65+J66+J68</f>
        <v>4.0158627471376125</v>
      </c>
      <c r="K64" s="77">
        <f>K65+K66+K67</f>
        <v>7.2077120503337089E-2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80"/>
      <c r="J65" s="80"/>
      <c r="K65" s="80"/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4.0158627471376125</v>
      </c>
      <c r="H66" s="95">
        <f t="shared" ref="H66:I68" si="1">H29/6804*12</f>
        <v>0</v>
      </c>
      <c r="I66" s="106"/>
      <c r="J66" s="95">
        <f>J29/6804*12</f>
        <v>4.0158627471376125</v>
      </c>
      <c r="K66" s="95">
        <f>K29/6804*12</f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7.2077120503337089E-2</v>
      </c>
      <c r="H67" s="95">
        <f t="shared" si="1"/>
        <v>0</v>
      </c>
      <c r="I67" s="95">
        <f t="shared" si="1"/>
        <v>0</v>
      </c>
      <c r="J67" s="99"/>
      <c r="K67" s="95">
        <f>K30/6804*12</f>
        <v>7.2077120503337089E-2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1"/>
        <v>0</v>
      </c>
      <c r="I68" s="95">
        <f t="shared" si="1"/>
        <v>0</v>
      </c>
      <c r="J68" s="95">
        <f>J31/6804*12</f>
        <v>0</v>
      </c>
      <c r="K68" s="99"/>
      <c r="L68" s="49"/>
      <c r="M68" s="62"/>
      <c r="P68" s="78">
        <v>380</v>
      </c>
    </row>
    <row r="69" spans="3:16" s="47" customFormat="1" ht="12.7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>I32/6804*12</f>
        <v>0</v>
      </c>
      <c r="J69" s="95">
        <f>J32/6804*12</f>
        <v>0</v>
      </c>
      <c r="K69" s="95">
        <f>K32/6804*12</f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4.1160299823633153</v>
      </c>
      <c r="H70" s="77">
        <f>H71+H73+H76+H79</f>
        <v>0</v>
      </c>
      <c r="I70" s="77">
        <f>I71+I73+I76+I79</f>
        <v>0.41998941798941802</v>
      </c>
      <c r="J70" s="77">
        <f>J71+J73+J76+J79</f>
        <v>3.6334567901234567</v>
      </c>
      <c r="K70" s="77">
        <f>K71+K73+K76+K79</f>
        <v>6.2583774250440927E-2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4.1160299823633153</v>
      </c>
      <c r="H71" s="95">
        <f t="shared" ref="H71:K75" si="2">H34/6804*12</f>
        <v>0</v>
      </c>
      <c r="I71" s="95">
        <f t="shared" si="2"/>
        <v>0.41998941798941802</v>
      </c>
      <c r="J71" s="95">
        <f t="shared" si="2"/>
        <v>3.6334567901234567</v>
      </c>
      <c r="K71" s="95">
        <f t="shared" si="2"/>
        <v>6.2583774250440927E-2</v>
      </c>
      <c r="L71" s="49"/>
      <c r="M71" s="62"/>
      <c r="P71" s="78"/>
    </row>
    <row r="72" spans="3:16" s="47" customFormat="1" ht="12.7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 t="shared" si="2"/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 t="shared" si="2"/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 t="shared" si="2"/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12.7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 t="shared" si="2"/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4.09236314806423</v>
      </c>
      <c r="H80" s="95">
        <f t="shared" si="3"/>
        <v>0</v>
      </c>
      <c r="I80" s="95">
        <f t="shared" si="3"/>
        <v>4.0158627471376125</v>
      </c>
      <c r="J80" s="95">
        <f t="shared" si="3"/>
        <v>7.2077120503337089E-2</v>
      </c>
      <c r="K80" s="95">
        <f t="shared" si="3"/>
        <v>4.4232804232800915E-3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1.5973544973544973E-2</v>
      </c>
      <c r="H82" s="95">
        <f t="shared" si="3"/>
        <v>0</v>
      </c>
      <c r="I82" s="95">
        <f t="shared" si="3"/>
        <v>0</v>
      </c>
      <c r="J82" s="95">
        <f t="shared" si="3"/>
        <v>1.5973544973544973E-2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0.33344973544973544</v>
      </c>
      <c r="H83" s="95">
        <f t="shared" si="3"/>
        <v>0</v>
      </c>
      <c r="I83" s="95">
        <f t="shared" si="3"/>
        <v>3.4024378082846099E-2</v>
      </c>
      <c r="J83" s="95">
        <f t="shared" si="3"/>
        <v>0.2943552915372733</v>
      </c>
      <c r="K83" s="95">
        <f t="shared" si="3"/>
        <v>5.0700658296160715E-3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1.2876752311029608E-3</v>
      </c>
      <c r="H84" s="95">
        <f t="shared" si="3"/>
        <v>0</v>
      </c>
      <c r="I84" s="95">
        <f t="shared" si="3"/>
        <v>0</v>
      </c>
      <c r="J84" s="95">
        <f t="shared" si="3"/>
        <v>1.2876752311029608E-3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0.24284576895943566</v>
      </c>
      <c r="H85" s="95">
        <f t="shared" si="3"/>
        <v>0</v>
      </c>
      <c r="I85" s="95">
        <f t="shared" si="3"/>
        <v>2.4779375661375662E-2</v>
      </c>
      <c r="J85" s="95">
        <f t="shared" si="3"/>
        <v>0.21437395061728398</v>
      </c>
      <c r="K85" s="95">
        <f t="shared" si="3"/>
        <v>3.6924426807760143E-3</v>
      </c>
      <c r="L85" s="49"/>
      <c r="M85" s="62"/>
      <c r="P85" s="78"/>
    </row>
    <row r="86" spans="3:16" s="47" customFormat="1" ht="33.7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9.0603966490299823E-2</v>
      </c>
      <c r="H86" s="77">
        <f>H83-H85</f>
        <v>0</v>
      </c>
      <c r="I86" s="77">
        <f>I83-I85</f>
        <v>9.2450024214704371E-3</v>
      </c>
      <c r="J86" s="77">
        <f>J83-J85</f>
        <v>7.9981340919989319E-2</v>
      </c>
      <c r="K86" s="77">
        <f>K83-K85</f>
        <v>1.3776231488400572E-3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0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0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2333.7890000000002</v>
      </c>
      <c r="H93" s="77">
        <f>SUM(H94:H95)</f>
        <v>0</v>
      </c>
      <c r="I93" s="77">
        <f>SUM(I94:I95)</f>
        <v>238.13400000000001</v>
      </c>
      <c r="J93" s="77">
        <f>SUM(J94:J95)</f>
        <v>2060.17</v>
      </c>
      <c r="K93" s="77">
        <f>SUM(K94:K95)</f>
        <v>35.484999999999999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2333.7890000000002</v>
      </c>
      <c r="H94" s="108">
        <f>H34</f>
        <v>0</v>
      </c>
      <c r="I94" s="108">
        <f>I34</f>
        <v>238.13400000000001</v>
      </c>
      <c r="J94" s="108">
        <f>J34</f>
        <v>2060.17</v>
      </c>
      <c r="K94" s="108">
        <f>K34</f>
        <v>35.484999999999999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12.7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12.7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4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4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4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22.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12.7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1130.3673114100002</v>
      </c>
      <c r="H126" s="109">
        <f>SUM( H127:H128)</f>
        <v>0</v>
      </c>
      <c r="I126" s="109">
        <f>SUM( I127:I128)</f>
        <v>115.33985691736012</v>
      </c>
      <c r="J126" s="109">
        <f>SUM( J127:J128)</f>
        <v>997.84034629846144</v>
      </c>
      <c r="K126" s="109">
        <f>SUM( K127:K128)</f>
        <v>17.187108194178588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1130.3673114100002</v>
      </c>
      <c r="H127" s="108">
        <v>0</v>
      </c>
      <c r="I127" s="108">
        <v>115.33985691736012</v>
      </c>
      <c r="J127" s="108">
        <v>997.84034629846144</v>
      </c>
      <c r="K127" s="108">
        <v>17.187108194178588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12.7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IF([11]Титульный!G45="","",[11]Титульный!G45)</f>
        <v>Начальник АДО</v>
      </c>
      <c r="G148" s="148"/>
      <c r="H148" s="131"/>
      <c r="I148" s="148" t="str">
        <f>IF([11]Титульный!G44="","",[11]Титульный!G44)</f>
        <v>Архипенко Дмитрий Витальевич</v>
      </c>
      <c r="J148" s="148"/>
      <c r="K148" s="148"/>
      <c r="L148" s="13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IF([11]Титульный!G46="","",[11]Титульный!G46)</f>
        <v>(383)279-78-25</v>
      </c>
      <c r="G151" s="148"/>
      <c r="H151" s="148"/>
      <c r="I151" s="62"/>
      <c r="J151" s="68" t="s">
        <v>115</v>
      </c>
      <c r="K151" s="13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14" workbookViewId="0">
      <selection activeCell="C114"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65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32" t="s">
        <v>5</v>
      </c>
      <c r="I12" s="132" t="s">
        <v>6</v>
      </c>
      <c r="J12" s="13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2311.2600000000002</v>
      </c>
      <c r="H15" s="77">
        <f>H16+H17+H20+H23</f>
        <v>0</v>
      </c>
      <c r="I15" s="77">
        <f>I16+I17+I20+I23</f>
        <v>2311.2600000000002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2311.2600000000002</v>
      </c>
      <c r="H23" s="77">
        <f>SUM(H24:H26)</f>
        <v>0</v>
      </c>
      <c r="I23" s="77">
        <f>SUM(I24:I26)</f>
        <v>2311.2600000000002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2311.2600000000002</v>
      </c>
      <c r="H25" s="95"/>
      <c r="I25" s="95">
        <v>2311.2600000000002</v>
      </c>
      <c r="J25" s="95"/>
      <c r="K25" s="96"/>
      <c r="L25" s="49"/>
      <c r="M25" s="97" t="s">
        <v>139</v>
      </c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12.75">
      <c r="C27" s="48"/>
      <c r="D27" s="75" t="s">
        <v>38</v>
      </c>
      <c r="E27" s="76" t="s">
        <v>14</v>
      </c>
      <c r="F27" s="51" t="s">
        <v>142</v>
      </c>
      <c r="G27" s="77">
        <f t="shared" si="0"/>
        <v>2087.4866709205967</v>
      </c>
      <c r="H27" s="77">
        <f>H29+H30+H31</f>
        <v>0</v>
      </c>
      <c r="I27" s="77">
        <f>I28+I30+I31</f>
        <v>0</v>
      </c>
      <c r="J27" s="77">
        <f>J28+J29+J31</f>
        <v>2035.6228913302198</v>
      </c>
      <c r="K27" s="77">
        <f>K28+K29+K30</f>
        <v>51.863779590377035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2035.6228913302198</v>
      </c>
      <c r="H29" s="80"/>
      <c r="I29" s="99"/>
      <c r="J29" s="80">
        <v>2035.6228913302198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51.863779590377035</v>
      </c>
      <c r="H30" s="80"/>
      <c r="I30" s="80"/>
      <c r="J30" s="99"/>
      <c r="K30" s="80">
        <v>51.863779590377035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12.7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2035.1379999999999</v>
      </c>
      <c r="H33" s="77">
        <f>H34+H36+H39+H42</f>
        <v>0</v>
      </c>
      <c r="I33" s="77">
        <f>I34+I36+I39+I42</f>
        <v>244.88799999999998</v>
      </c>
      <c r="J33" s="77">
        <f>J34+J36+J39+J42</f>
        <v>1752.518</v>
      </c>
      <c r="K33" s="77">
        <f>K34+K36+K39+K42</f>
        <v>37.731999999999999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2035.1379999999999</v>
      </c>
      <c r="H34" s="80"/>
      <c r="I34" s="80">
        <v>244.88799999999998</v>
      </c>
      <c r="J34" s="80">
        <v>1752.518</v>
      </c>
      <c r="K34" s="80">
        <v>37.731999999999999</v>
      </c>
      <c r="L34" s="49"/>
      <c r="M34" s="62"/>
      <c r="P34" s="78"/>
    </row>
    <row r="35" spans="3:16" s="47" customFormat="1" ht="12.7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12.7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2096.8806709205969</v>
      </c>
      <c r="H43" s="80"/>
      <c r="I43" s="80">
        <v>2035.6228913302198</v>
      </c>
      <c r="J43" s="80">
        <v>51.863779590377035</v>
      </c>
      <c r="K43" s="80">
        <v>9.3940000000003643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11.188000000000001</v>
      </c>
      <c r="H45" s="80"/>
      <c r="I45" s="80"/>
      <c r="J45" s="80">
        <v>11.188000000000001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255.54</v>
      </c>
      <c r="H46" s="80">
        <v>0</v>
      </c>
      <c r="I46" s="80">
        <v>30.749108669780622</v>
      </c>
      <c r="J46" s="80">
        <v>220.05311173984271</v>
      </c>
      <c r="K46" s="80">
        <v>4.7377795903766717</v>
      </c>
      <c r="L46" s="49"/>
      <c r="M46" s="62"/>
      <c r="P46" s="78">
        <v>190</v>
      </c>
    </row>
    <row r="47" spans="3:16" s="47" customFormat="1" ht="12.7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1.3907446150253924</v>
      </c>
      <c r="H47" s="80"/>
      <c r="I47" s="80"/>
      <c r="J47" s="80">
        <v>1.3907446150253924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120.07314199999999</v>
      </c>
      <c r="H48" s="80">
        <v>0</v>
      </c>
      <c r="I48" s="80">
        <v>14.448392</v>
      </c>
      <c r="J48" s="80">
        <v>103.398562</v>
      </c>
      <c r="K48" s="80">
        <v>2.2261880000000001</v>
      </c>
      <c r="L48" s="49"/>
      <c r="M48" s="62"/>
      <c r="P48" s="89"/>
    </row>
    <row r="49" spans="3:16" s="47" customFormat="1" ht="33.7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135.466858</v>
      </c>
      <c r="H49" s="77">
        <f>H46-H48</f>
        <v>0</v>
      </c>
      <c r="I49" s="77">
        <f>I46-I48</f>
        <v>16.30071666978062</v>
      </c>
      <c r="J49" s="77">
        <f>J46-J48</f>
        <v>116.65454973984271</v>
      </c>
      <c r="K49" s="77">
        <f>K46-K48</f>
        <v>2.5115915903766717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4.076296296296297</v>
      </c>
      <c r="H52" s="77">
        <f>H53+H54+H57+H60</f>
        <v>0</v>
      </c>
      <c r="I52" s="77">
        <f>I53+I54+I57+I60</f>
        <v>4.076296296296297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/>
      <c r="I53" s="80"/>
      <c r="J53" s="80"/>
      <c r="K53" s="80"/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4.076296296296297</v>
      </c>
      <c r="H60" s="77">
        <f>SUM(H61:H63)</f>
        <v>0</v>
      </c>
      <c r="I60" s="77">
        <f>SUM(I61:I63)</f>
        <v>4.076296296296297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4.076296296296297</v>
      </c>
      <c r="H62" s="95">
        <v>0</v>
      </c>
      <c r="I62" s="95">
        <v>4.076296296296297</v>
      </c>
      <c r="J62" s="95">
        <v>0</v>
      </c>
      <c r="K62" s="95"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12.75">
      <c r="C64" s="48"/>
      <c r="D64" s="75" t="s">
        <v>49</v>
      </c>
      <c r="E64" s="76" t="s">
        <v>14</v>
      </c>
      <c r="F64" s="51" t="s">
        <v>202</v>
      </c>
      <c r="G64" s="77">
        <f t="shared" si="0"/>
        <v>3.6796407259586497</v>
      </c>
      <c r="H64" s="77">
        <f>H66+H67+H68</f>
        <v>0</v>
      </c>
      <c r="I64" s="77">
        <f>I65+I67+I68</f>
        <v>0</v>
      </c>
      <c r="J64" s="77">
        <f>J65+J66+J68</f>
        <v>3.5881702152172439</v>
      </c>
      <c r="K64" s="77">
        <f>K65+K66+K67</f>
        <v>9.1470510741405706E-2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80"/>
      <c r="J65" s="80"/>
      <c r="K65" s="80"/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3.5881702152172439</v>
      </c>
      <c r="H66" s="95">
        <f t="shared" ref="H66:I68" si="1">H29/6804*12</f>
        <v>0</v>
      </c>
      <c r="I66" s="106"/>
      <c r="J66" s="95">
        <v>3.5881702152172439</v>
      </c>
      <c r="K66" s="95">
        <f>K29/6804*12</f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9.1470510741405706E-2</v>
      </c>
      <c r="H67" s="95">
        <f t="shared" si="1"/>
        <v>0</v>
      </c>
      <c r="I67" s="95">
        <f t="shared" si="1"/>
        <v>0</v>
      </c>
      <c r="J67" s="99"/>
      <c r="K67" s="95">
        <f>K30/6804*12</f>
        <v>9.1470510741405706E-2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1"/>
        <v>0</v>
      </c>
      <c r="I68" s="95">
        <f t="shared" si="1"/>
        <v>0</v>
      </c>
      <c r="J68" s="95">
        <f>J31/6804*12</f>
        <v>0</v>
      </c>
      <c r="K68" s="99"/>
      <c r="L68" s="49"/>
      <c r="M68" s="62"/>
      <c r="P68" s="78">
        <v>380</v>
      </c>
    </row>
    <row r="69" spans="3:16" s="47" customFormat="1" ht="12.7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>I32/6804*12</f>
        <v>0</v>
      </c>
      <c r="J69" s="95">
        <f>J32/6804*12</f>
        <v>0</v>
      </c>
      <c r="K69" s="95">
        <f>K32/6804*12</f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3.5893086419753084</v>
      </c>
      <c r="H70" s="77">
        <f>H71+H73+H76+H79</f>
        <v>0</v>
      </c>
      <c r="I70" s="77">
        <f>I71+I73+I76+I79</f>
        <v>0.43190123456790119</v>
      </c>
      <c r="J70" s="77">
        <f>J71+J73+J76+J79</f>
        <v>3.0908606701940036</v>
      </c>
      <c r="K70" s="77">
        <f>K71+K73+K76+K79</f>
        <v>6.6546737213403873E-2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3.5893086419753084</v>
      </c>
      <c r="H71" s="95">
        <f t="shared" ref="H71:K75" si="2">H34/6804*12</f>
        <v>0</v>
      </c>
      <c r="I71" s="95">
        <f t="shared" si="2"/>
        <v>0.43190123456790119</v>
      </c>
      <c r="J71" s="95">
        <f t="shared" si="2"/>
        <v>3.0908606701940036</v>
      </c>
      <c r="K71" s="95">
        <f t="shared" si="2"/>
        <v>6.6546737213403873E-2</v>
      </c>
      <c r="L71" s="49"/>
      <c r="M71" s="62"/>
      <c r="P71" s="78"/>
    </row>
    <row r="72" spans="3:16" s="47" customFormat="1" ht="12.7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 t="shared" si="2"/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 t="shared" si="2"/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 t="shared" si="2"/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12.7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 t="shared" si="2"/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3.6982022414825351</v>
      </c>
      <c r="H80" s="95">
        <f t="shared" si="3"/>
        <v>0</v>
      </c>
      <c r="I80" s="95">
        <f t="shared" si="3"/>
        <v>3.5901638295065608</v>
      </c>
      <c r="J80" s="95">
        <f t="shared" si="3"/>
        <v>9.1470510741405706E-2</v>
      </c>
      <c r="K80" s="95">
        <f t="shared" si="3"/>
        <v>1.6567901234568541E-2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1.9731922398589063E-2</v>
      </c>
      <c r="H82" s="95">
        <f t="shared" si="3"/>
        <v>0</v>
      </c>
      <c r="I82" s="95">
        <f t="shared" si="3"/>
        <v>0</v>
      </c>
      <c r="J82" s="95">
        <f t="shared" si="3"/>
        <v>1.9731922398589063E-2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0.45068783068783064</v>
      </c>
      <c r="H83" s="95">
        <f t="shared" si="3"/>
        <v>0</v>
      </c>
      <c r="I83" s="95">
        <f t="shared" si="3"/>
        <v>5.4231232221835311E-2</v>
      </c>
      <c r="J83" s="95">
        <f t="shared" si="3"/>
        <v>0.38810072617256208</v>
      </c>
      <c r="K83" s="95">
        <f t="shared" si="3"/>
        <v>8.3558722934332832E-3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2.4528123721788224E-3</v>
      </c>
      <c r="H84" s="95">
        <f t="shared" si="3"/>
        <v>0</v>
      </c>
      <c r="I84" s="95">
        <f t="shared" si="3"/>
        <v>0</v>
      </c>
      <c r="J84" s="95">
        <f t="shared" si="3"/>
        <v>2.4528123721788224E-3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0.21176920987654324</v>
      </c>
      <c r="H85" s="95">
        <f t="shared" si="3"/>
        <v>0</v>
      </c>
      <c r="I85" s="95">
        <f t="shared" si="3"/>
        <v>2.5482172839506177E-2</v>
      </c>
      <c r="J85" s="95">
        <f t="shared" si="3"/>
        <v>0.18236077954144622</v>
      </c>
      <c r="K85" s="95">
        <f t="shared" si="3"/>
        <v>3.9262574955908295E-3</v>
      </c>
      <c r="L85" s="49"/>
      <c r="M85" s="62"/>
      <c r="P85" s="78"/>
    </row>
    <row r="86" spans="3:16" s="47" customFormat="1" ht="33.7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0.23891862081128745</v>
      </c>
      <c r="H86" s="77">
        <f>H83-H85</f>
        <v>0</v>
      </c>
      <c r="I86" s="77">
        <f>I83-I85</f>
        <v>2.8749059382329134E-2</v>
      </c>
      <c r="J86" s="77">
        <f>J83-J85</f>
        <v>0.20573994663111586</v>
      </c>
      <c r="K86" s="77">
        <f>K83-K85</f>
        <v>4.4296147978424537E-3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-1.9936142893168807E-3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-1.9936142893168807E-3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2035.1379999999999</v>
      </c>
      <c r="H93" s="77">
        <f>SUM(H94:H95)</f>
        <v>0</v>
      </c>
      <c r="I93" s="77">
        <f>SUM(I94:I95)</f>
        <v>244.88799999999998</v>
      </c>
      <c r="J93" s="77">
        <f>SUM(J94:J95)</f>
        <v>1752.518</v>
      </c>
      <c r="K93" s="77">
        <f>SUM(K94:K95)</f>
        <v>37.731999999999999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2035.1379999999999</v>
      </c>
      <c r="H94" s="108">
        <v>0</v>
      </c>
      <c r="I94" s="108">
        <v>244.88799999999998</v>
      </c>
      <c r="J94" s="108">
        <v>1752.518</v>
      </c>
      <c r="K94" s="108">
        <v>37.731999999999999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12.7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12.7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4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4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4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22.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12.7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987.30331229000001</v>
      </c>
      <c r="H126" s="109">
        <f>SUM( H127:H128)</f>
        <v>0</v>
      </c>
      <c r="I126" s="109">
        <f>SUM( I127:I128)</f>
        <v>118.80213211097896</v>
      </c>
      <c r="J126" s="109">
        <f>SUM( J127:J128)</f>
        <v>850.19631408181965</v>
      </c>
      <c r="K126" s="109">
        <f>SUM( K127:K128)</f>
        <v>18.304866097201408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987.30331229000001</v>
      </c>
      <c r="H127" s="108">
        <v>0</v>
      </c>
      <c r="I127" s="108">
        <v>118.80213211097896</v>
      </c>
      <c r="J127" s="108">
        <v>850.19631408181965</v>
      </c>
      <c r="K127" s="108">
        <v>18.304866097201408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12.7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IF([12]Титульный!G45="","",[12]Титульный!G45)</f>
        <v>Начальник АДО</v>
      </c>
      <c r="G148" s="148"/>
      <c r="H148" s="131"/>
      <c r="I148" s="148" t="str">
        <f>IF([12]Титульный!G44="","",[12]Титульный!G44)</f>
        <v>Архипенко Дмитрий Витальевич</v>
      </c>
      <c r="J148" s="148"/>
      <c r="K148" s="148"/>
      <c r="L148" s="13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IF([12]Титульный!G46="","",[12]Титульный!G46)</f>
        <v>(383)279-78-25</v>
      </c>
      <c r="G151" s="148"/>
      <c r="H151" s="148"/>
      <c r="I151" s="62"/>
      <c r="J151" s="68" t="s">
        <v>115</v>
      </c>
      <c r="K151" s="13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18" workbookViewId="0">
      <selection activeCell="C118"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65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32" t="s">
        <v>5</v>
      </c>
      <c r="I12" s="132" t="s">
        <v>6</v>
      </c>
      <c r="J12" s="13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2614.64</v>
      </c>
      <c r="H15" s="77">
        <f>H16+H17+H20+H23</f>
        <v>0</v>
      </c>
      <c r="I15" s="77">
        <f>I16+I17+I20+I23</f>
        <v>2614.64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2614.64</v>
      </c>
      <c r="H23" s="77">
        <f>SUM(H24:H26)</f>
        <v>0</v>
      </c>
      <c r="I23" s="77">
        <f>SUM(I24:I26)</f>
        <v>2614.64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2614.64</v>
      </c>
      <c r="H25" s="95"/>
      <c r="I25" s="95">
        <v>2614.64</v>
      </c>
      <c r="J25" s="95"/>
      <c r="K25" s="96"/>
      <c r="L25" s="49"/>
      <c r="M25" s="97" t="s">
        <v>139</v>
      </c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12.75">
      <c r="C27" s="48"/>
      <c r="D27" s="75" t="s">
        <v>38</v>
      </c>
      <c r="E27" s="76" t="s">
        <v>14</v>
      </c>
      <c r="F27" s="51" t="s">
        <v>142</v>
      </c>
      <c r="G27" s="77">
        <f t="shared" si="0"/>
        <v>2377.7162797146211</v>
      </c>
      <c r="H27" s="77">
        <f>H29+H30+H31</f>
        <v>0</v>
      </c>
      <c r="I27" s="77">
        <f>I28+I30+I31</f>
        <v>0</v>
      </c>
      <c r="J27" s="77">
        <f>J28+J29+J31</f>
        <v>2264.2534153060051</v>
      </c>
      <c r="K27" s="77">
        <f>K28+K29+K30</f>
        <v>113.46286440861603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2264.2534153060051</v>
      </c>
      <c r="H29" s="80"/>
      <c r="I29" s="99"/>
      <c r="J29" s="80">
        <v>2264.2534153060051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113.46286440861603</v>
      </c>
      <c r="H30" s="80"/>
      <c r="I30" s="80"/>
      <c r="J30" s="99"/>
      <c r="K30" s="80">
        <v>113.46286440861603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12.7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2279.223</v>
      </c>
      <c r="H33" s="77">
        <f>H34+H36+H39+H42</f>
        <v>0</v>
      </c>
      <c r="I33" s="77">
        <f>I34+I36+I39+I42</f>
        <v>318.78899999999999</v>
      </c>
      <c r="J33" s="77">
        <f>J34+J36+J39+J42</f>
        <v>1905.7729999999999</v>
      </c>
      <c r="K33" s="77">
        <f>K34+K36+K39+K42</f>
        <v>54.661000000000001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2279.223</v>
      </c>
      <c r="H34" s="80"/>
      <c r="I34" s="80">
        <v>318.78899999999999</v>
      </c>
      <c r="J34" s="80">
        <v>1905.7729999999999</v>
      </c>
      <c r="K34" s="80">
        <v>54.661000000000001</v>
      </c>
      <c r="L34" s="49"/>
      <c r="M34" s="62"/>
      <c r="P34" s="78"/>
    </row>
    <row r="35" spans="3:16" s="47" customFormat="1" ht="12.7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12.7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2431.1002797146207</v>
      </c>
      <c r="H43" s="80"/>
      <c r="I43" s="80">
        <v>2264.2534153060051</v>
      </c>
      <c r="J43" s="80">
        <v>113.46286440861603</v>
      </c>
      <c r="K43" s="80">
        <v>53.383999999999581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56.122</v>
      </c>
      <c r="H45" s="80"/>
      <c r="I45" s="80"/>
      <c r="J45" s="80">
        <v>56.122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225.911</v>
      </c>
      <c r="H46" s="80">
        <v>0</v>
      </c>
      <c r="I46" s="80">
        <v>31.597584693994399</v>
      </c>
      <c r="J46" s="80">
        <v>188.89555089738914</v>
      </c>
      <c r="K46" s="80">
        <v>5.4178644086164454</v>
      </c>
      <c r="L46" s="49"/>
      <c r="M46" s="62"/>
      <c r="P46" s="78">
        <v>190</v>
      </c>
    </row>
    <row r="47" spans="3:16" s="47" customFormat="1" ht="12.7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5.3076666051276646</v>
      </c>
      <c r="H47" s="80"/>
      <c r="I47" s="80"/>
      <c r="J47" s="80">
        <v>5.3076666051276646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134.47415699999999</v>
      </c>
      <c r="H48" s="80">
        <v>0</v>
      </c>
      <c r="I48" s="80">
        <v>18.808551000000001</v>
      </c>
      <c r="J48" s="80">
        <v>112.440607</v>
      </c>
      <c r="K48" s="80">
        <v>3.2249990000000004</v>
      </c>
      <c r="L48" s="49"/>
      <c r="M48" s="62"/>
      <c r="P48" s="89"/>
    </row>
    <row r="49" spans="3:16" s="47" customFormat="1" ht="33.7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91.436842999999982</v>
      </c>
      <c r="H49" s="77">
        <f>H46-H48</f>
        <v>0</v>
      </c>
      <c r="I49" s="77">
        <f>I46-I48</f>
        <v>12.789033693994398</v>
      </c>
      <c r="J49" s="77">
        <f>J46-J48</f>
        <v>76.454943897389143</v>
      </c>
      <c r="K49" s="77">
        <f>K46-K48</f>
        <v>2.192865408616445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4.6113580246913575</v>
      </c>
      <c r="H52" s="77">
        <f>H53+H54+H57+H60</f>
        <v>0</v>
      </c>
      <c r="I52" s="77">
        <f>I53+I54+I57+I60</f>
        <v>4.6113580246913575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/>
      <c r="I53" s="80"/>
      <c r="J53" s="80"/>
      <c r="K53" s="80"/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4.6113580246913575</v>
      </c>
      <c r="H60" s="77">
        <f>SUM(H61:H63)</f>
        <v>0</v>
      </c>
      <c r="I60" s="77">
        <f>SUM(I61:I63)</f>
        <v>4.6113580246913575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4.6113580246913575</v>
      </c>
      <c r="H62" s="95">
        <f>H25/6804*12</f>
        <v>0</v>
      </c>
      <c r="I62" s="95">
        <f>I25/6804*12</f>
        <v>4.6113580246913575</v>
      </c>
      <c r="J62" s="95">
        <f>J25/6804*12</f>
        <v>0</v>
      </c>
      <c r="K62" s="95">
        <f>K25/6804*12</f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12.75">
      <c r="C64" s="48"/>
      <c r="D64" s="75" t="s">
        <v>49</v>
      </c>
      <c r="E64" s="76" t="s">
        <v>14</v>
      </c>
      <c r="F64" s="51" t="s">
        <v>202</v>
      </c>
      <c r="G64" s="77">
        <f t="shared" si="0"/>
        <v>4.1935031388264923</v>
      </c>
      <c r="H64" s="77">
        <f>H66+H67+H68</f>
        <v>0</v>
      </c>
      <c r="I64" s="77">
        <f>I65+I67+I68</f>
        <v>0</v>
      </c>
      <c r="J64" s="77">
        <f>J65+J66+J68</f>
        <v>3.9933922668536246</v>
      </c>
      <c r="K64" s="77">
        <f>K65+K66+K67</f>
        <v>0.20011087197286775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80"/>
      <c r="J65" s="80"/>
      <c r="K65" s="80"/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3.9933922668536246</v>
      </c>
      <c r="H66" s="95">
        <f t="shared" ref="H66:I68" si="1">H29/6804*12</f>
        <v>0</v>
      </c>
      <c r="I66" s="106"/>
      <c r="J66" s="95">
        <f>J29/6804*12</f>
        <v>3.9933922668536246</v>
      </c>
      <c r="K66" s="95">
        <f>K29/6804*12</f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0.20011087197286775</v>
      </c>
      <c r="H67" s="95">
        <f t="shared" si="1"/>
        <v>0</v>
      </c>
      <c r="I67" s="95">
        <f t="shared" si="1"/>
        <v>0</v>
      </c>
      <c r="J67" s="99"/>
      <c r="K67" s="95">
        <f>K30/6804*12</f>
        <v>0.20011087197286775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1"/>
        <v>0</v>
      </c>
      <c r="I68" s="95">
        <f t="shared" si="1"/>
        <v>0</v>
      </c>
      <c r="J68" s="95">
        <f>J31/6804*12</f>
        <v>0</v>
      </c>
      <c r="K68" s="99"/>
      <c r="L68" s="49"/>
      <c r="M68" s="62"/>
      <c r="P68" s="78">
        <v>380</v>
      </c>
    </row>
    <row r="69" spans="3:16" s="47" customFormat="1" ht="12.7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>I32/6804*12</f>
        <v>0</v>
      </c>
      <c r="J69" s="95">
        <f>J32/6804*12</f>
        <v>0</v>
      </c>
      <c r="K69" s="95">
        <f>K32/6804*12</f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4.0197936507936509</v>
      </c>
      <c r="H70" s="77">
        <f>H71+H73+H76+H79</f>
        <v>0</v>
      </c>
      <c r="I70" s="77">
        <f>I71+I73+I76+I79</f>
        <v>0.5622380952380952</v>
      </c>
      <c r="J70" s="77">
        <f>J71+J73+J76+J79</f>
        <v>3.3611516754850088</v>
      </c>
      <c r="K70" s="77">
        <f>K71+K73+K76+K79</f>
        <v>9.6403880070546732E-2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4.0197936507936509</v>
      </c>
      <c r="H71" s="95">
        <f t="shared" ref="H71:K75" si="2">H34/6804*12</f>
        <v>0</v>
      </c>
      <c r="I71" s="95">
        <f t="shared" si="2"/>
        <v>0.5622380952380952</v>
      </c>
      <c r="J71" s="95">
        <f t="shared" si="2"/>
        <v>3.3611516754850088</v>
      </c>
      <c r="K71" s="95">
        <f t="shared" si="2"/>
        <v>9.6403880070546732E-2</v>
      </c>
      <c r="L71" s="49"/>
      <c r="M71" s="62"/>
      <c r="P71" s="78"/>
    </row>
    <row r="72" spans="3:16" s="47" customFormat="1" ht="12.7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 t="shared" si="2"/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 t="shared" si="2"/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 t="shared" si="2"/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12.7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 t="shared" si="2"/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4.2876548143115008</v>
      </c>
      <c r="H80" s="95">
        <f t="shared" si="3"/>
        <v>0</v>
      </c>
      <c r="I80" s="95">
        <f t="shared" si="3"/>
        <v>3.9933922668536246</v>
      </c>
      <c r="J80" s="95">
        <f t="shared" si="3"/>
        <v>0.20011087197286775</v>
      </c>
      <c r="K80" s="95">
        <f t="shared" si="3"/>
        <v>9.4151675485008079E-2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9.8980599647266326E-2</v>
      </c>
      <c r="H82" s="95">
        <f t="shared" si="3"/>
        <v>0</v>
      </c>
      <c r="I82" s="95">
        <f t="shared" si="3"/>
        <v>0</v>
      </c>
      <c r="J82" s="95">
        <f t="shared" si="3"/>
        <v>9.8980599647266326E-2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0.39843209876543206</v>
      </c>
      <c r="H83" s="95">
        <f t="shared" si="3"/>
        <v>0</v>
      </c>
      <c r="I83" s="95">
        <f t="shared" si="3"/>
        <v>5.5727662599637393E-2</v>
      </c>
      <c r="J83" s="95">
        <f t="shared" si="3"/>
        <v>0.33314911974848171</v>
      </c>
      <c r="K83" s="95">
        <f t="shared" si="3"/>
        <v>9.5553164173129545E-3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9.3609640302075216E-3</v>
      </c>
      <c r="H84" s="95">
        <f t="shared" si="3"/>
        <v>0</v>
      </c>
      <c r="I84" s="95">
        <f t="shared" si="3"/>
        <v>0</v>
      </c>
      <c r="J84" s="95">
        <f t="shared" si="3"/>
        <v>9.3609640302075216E-3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0.2371678253968254</v>
      </c>
      <c r="H85" s="95">
        <f t="shared" si="3"/>
        <v>0</v>
      </c>
      <c r="I85" s="95">
        <f t="shared" si="3"/>
        <v>3.3172047619047622E-2</v>
      </c>
      <c r="J85" s="95">
        <f t="shared" si="3"/>
        <v>0.19830794885361552</v>
      </c>
      <c r="K85" s="95">
        <f t="shared" si="3"/>
        <v>5.6878289241622578E-3</v>
      </c>
      <c r="L85" s="49"/>
      <c r="M85" s="62"/>
      <c r="P85" s="78"/>
    </row>
    <row r="86" spans="3:16" s="47" customFormat="1" ht="33.7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0.16126427336860666</v>
      </c>
      <c r="H86" s="77">
        <f>H83-H85</f>
        <v>0</v>
      </c>
      <c r="I86" s="77">
        <f>I83-I85</f>
        <v>2.2555614980589771E-2</v>
      </c>
      <c r="J86" s="77">
        <f>J83-J85</f>
        <v>0.13484117089486619</v>
      </c>
      <c r="K86" s="77">
        <f>K83-K85</f>
        <v>3.8674874931506967E-3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0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0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2279.223</v>
      </c>
      <c r="H93" s="77">
        <f>SUM(H94:H95)</f>
        <v>0</v>
      </c>
      <c r="I93" s="77">
        <f>SUM(I94:I95)</f>
        <v>318.78899999999999</v>
      </c>
      <c r="J93" s="77">
        <f>SUM(J94:J95)</f>
        <v>1905.7729999999999</v>
      </c>
      <c r="K93" s="77">
        <f>SUM(K94:K95)</f>
        <v>54.661000000000001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2279.223</v>
      </c>
      <c r="H94" s="108">
        <f>H34</f>
        <v>0</v>
      </c>
      <c r="I94" s="108">
        <f>I34</f>
        <v>318.78899999999999</v>
      </c>
      <c r="J94" s="108">
        <f>J34</f>
        <v>1905.7729999999999</v>
      </c>
      <c r="K94" s="108">
        <f>K34</f>
        <v>54.661000000000001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12.7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12.7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4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4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4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22.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12.7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1126.7479436899998</v>
      </c>
      <c r="H126" s="109">
        <f>SUM( H127:H128)</f>
        <v>0</v>
      </c>
      <c r="I126" s="109">
        <f>SUM( I127:I128)</f>
        <v>157.59530779611794</v>
      </c>
      <c r="J126" s="109">
        <f>SUM( J127:J128)</f>
        <v>942.13063350533139</v>
      </c>
      <c r="K126" s="109">
        <f>SUM( K127:K128)</f>
        <v>27.022002388550433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1126.7479436899998</v>
      </c>
      <c r="H127" s="108">
        <v>0</v>
      </c>
      <c r="I127" s="108">
        <v>157.59530779611794</v>
      </c>
      <c r="J127" s="108">
        <v>942.13063350533139</v>
      </c>
      <c r="K127" s="108">
        <v>27.022002388550433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12.7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IF([13]Титульный!G45="","",[13]Титульный!G45)</f>
        <v>Начальник АДО</v>
      </c>
      <c r="G148" s="148"/>
      <c r="H148" s="131"/>
      <c r="I148" s="148" t="str">
        <f>IF([13]Титульный!G44="","",[13]Титульный!G44)</f>
        <v>Архипенко Дмитрий Витальевич</v>
      </c>
      <c r="J148" s="148"/>
      <c r="K148" s="148"/>
      <c r="L148" s="13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IF([13]Титульный!G46="","",[13]Титульный!G46)</f>
        <v>(383)279-78-25</v>
      </c>
      <c r="G151" s="148"/>
      <c r="H151" s="148"/>
      <c r="I151" s="62"/>
      <c r="J151" s="68" t="s">
        <v>115</v>
      </c>
      <c r="K151" s="13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16" workbookViewId="0">
      <selection activeCell="C116"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65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32" t="s">
        <v>5</v>
      </c>
      <c r="I12" s="132" t="s">
        <v>6</v>
      </c>
      <c r="J12" s="13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2447.9</v>
      </c>
      <c r="H15" s="77">
        <f>H16+H17+H20+H23</f>
        <v>0</v>
      </c>
      <c r="I15" s="77">
        <f>I16+I17+I20+I23</f>
        <v>2447.9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2447.9</v>
      </c>
      <c r="H23" s="77">
        <f>SUM(H24:H26)</f>
        <v>0</v>
      </c>
      <c r="I23" s="77">
        <f>SUM(I24:I26)</f>
        <v>2447.9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2447.9</v>
      </c>
      <c r="H25" s="95"/>
      <c r="I25" s="95">
        <v>2447.9</v>
      </c>
      <c r="J25" s="95"/>
      <c r="K25" s="96"/>
      <c r="L25" s="49"/>
      <c r="M25" s="97" t="s">
        <v>139</v>
      </c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12.75">
      <c r="C27" s="48"/>
      <c r="D27" s="75" t="s">
        <v>38</v>
      </c>
      <c r="E27" s="76" t="s">
        <v>14</v>
      </c>
      <c r="F27" s="51" t="s">
        <v>142</v>
      </c>
      <c r="G27" s="77">
        <f t="shared" si="0"/>
        <v>2208.8624442443406</v>
      </c>
      <c r="H27" s="77">
        <f>H29+H30+H31</f>
        <v>0</v>
      </c>
      <c r="I27" s="77">
        <f>I28+I30+I31</f>
        <v>0</v>
      </c>
      <c r="J27" s="77">
        <f>J28+J29+J31</f>
        <v>2109.4475533048721</v>
      </c>
      <c r="K27" s="77">
        <f>K28+K29+K30</f>
        <v>99.414890939468535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2109.4475533048721</v>
      </c>
      <c r="H29" s="80"/>
      <c r="I29" s="99"/>
      <c r="J29" s="80">
        <v>2109.4475533048721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99.414890939468535</v>
      </c>
      <c r="H30" s="80"/>
      <c r="I30" s="80"/>
      <c r="J30" s="99"/>
      <c r="K30" s="80">
        <v>99.414890939468535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12.7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2058.9300000000003</v>
      </c>
      <c r="H33" s="77">
        <f>H34+H36+H39+H42</f>
        <v>0</v>
      </c>
      <c r="I33" s="77">
        <f>I34+I36+I39+I42</f>
        <v>305.66300000000001</v>
      </c>
      <c r="J33" s="77">
        <f>J34+J36+J39+J42</f>
        <v>1737.6630000000002</v>
      </c>
      <c r="K33" s="77">
        <f>K34+K36+K39+K42</f>
        <v>15.603999999999999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2058.9300000000003</v>
      </c>
      <c r="H34" s="80"/>
      <c r="I34" s="80">
        <v>305.66300000000001</v>
      </c>
      <c r="J34" s="80">
        <v>1737.6630000000002</v>
      </c>
      <c r="K34" s="80">
        <v>15.603999999999999</v>
      </c>
      <c r="L34" s="49"/>
      <c r="M34" s="62"/>
      <c r="P34" s="78"/>
    </row>
    <row r="35" spans="3:16" s="47" customFormat="1" ht="12.7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12.7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2290.9994442443408</v>
      </c>
      <c r="H43" s="80"/>
      <c r="I43" s="80">
        <v>2109.4475533048721</v>
      </c>
      <c r="J43" s="80">
        <v>99.414890939468535</v>
      </c>
      <c r="K43" s="80">
        <v>82.136999999999972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85.965000000000003</v>
      </c>
      <c r="H45" s="80"/>
      <c r="I45" s="80"/>
      <c r="J45" s="80">
        <v>85.965000000000003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220.86799999999997</v>
      </c>
      <c r="H46" s="80">
        <v>0</v>
      </c>
      <c r="I46" s="80">
        <v>32.789446695128049</v>
      </c>
      <c r="J46" s="80">
        <v>186.40466236540337</v>
      </c>
      <c r="K46" s="80">
        <v>1.6738909394685584</v>
      </c>
      <c r="L46" s="49"/>
      <c r="M46" s="62"/>
      <c r="P46" s="78">
        <v>190</v>
      </c>
    </row>
    <row r="47" spans="3:16" s="47" customFormat="1" ht="12.7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8.5256599905165267</v>
      </c>
      <c r="H47" s="80"/>
      <c r="I47" s="80"/>
      <c r="J47" s="80">
        <v>8.5256599905165267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121.47687000000002</v>
      </c>
      <c r="H48" s="80">
        <v>0</v>
      </c>
      <c r="I48" s="80">
        <v>18.034117000000002</v>
      </c>
      <c r="J48" s="80">
        <v>102.52211700000002</v>
      </c>
      <c r="K48" s="80">
        <v>0.92063600000000001</v>
      </c>
      <c r="L48" s="49"/>
      <c r="M48" s="62"/>
      <c r="P48" s="89"/>
    </row>
    <row r="49" spans="3:16" s="47" customFormat="1" ht="33.7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99.391129999999961</v>
      </c>
      <c r="H49" s="77">
        <f>H46-H48</f>
        <v>0</v>
      </c>
      <c r="I49" s="77">
        <f>I46-I48</f>
        <v>14.755329695128047</v>
      </c>
      <c r="J49" s="77">
        <f>J46-J48</f>
        <v>83.882545365403345</v>
      </c>
      <c r="K49" s="77">
        <f>K46-K48</f>
        <v>0.75325493946855837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4.3172839506172842</v>
      </c>
      <c r="H52" s="77">
        <f>H53+H54+H57+H60</f>
        <v>0</v>
      </c>
      <c r="I52" s="77">
        <f>I53+I54+I57+I60</f>
        <v>4.3172839506172842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/>
      <c r="I53" s="80"/>
      <c r="J53" s="80"/>
      <c r="K53" s="80"/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4.3172839506172842</v>
      </c>
      <c r="H60" s="77">
        <f>SUM(H61:H63)</f>
        <v>0</v>
      </c>
      <c r="I60" s="77">
        <f>SUM(I61:I63)</f>
        <v>4.3172839506172842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4.3172839506172842</v>
      </c>
      <c r="H62" s="95">
        <f>H25/6804*12</f>
        <v>0</v>
      </c>
      <c r="I62" s="95">
        <v>4.3172839506172842</v>
      </c>
      <c r="J62" s="95">
        <f>J25/6804*12</f>
        <v>0</v>
      </c>
      <c r="K62" s="95">
        <f>K25/6804*12</f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12.75">
      <c r="C64" s="48"/>
      <c r="D64" s="75" t="s">
        <v>49</v>
      </c>
      <c r="E64" s="76" t="s">
        <v>14</v>
      </c>
      <c r="F64" s="51" t="s">
        <v>202</v>
      </c>
      <c r="G64" s="77">
        <f t="shared" si="0"/>
        <v>3.895700959866562</v>
      </c>
      <c r="H64" s="77">
        <f>H66+H67+H68</f>
        <v>0</v>
      </c>
      <c r="I64" s="77">
        <f>I65+I67+I68</f>
        <v>0</v>
      </c>
      <c r="J64" s="77">
        <f>J65+J66+J68</f>
        <v>3.7203660552114144</v>
      </c>
      <c r="K64" s="77">
        <f>K65+K66+K67</f>
        <v>0.17533490465514734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80"/>
      <c r="J65" s="80"/>
      <c r="K65" s="80"/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3.7203660552114144</v>
      </c>
      <c r="H66" s="95">
        <f t="shared" ref="H66:I68" si="1">H29/6804*12</f>
        <v>0</v>
      </c>
      <c r="I66" s="106"/>
      <c r="J66" s="95">
        <f>J29/6804*12</f>
        <v>3.7203660552114144</v>
      </c>
      <c r="K66" s="95">
        <f>K29/6804*12</f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0.17533490465514734</v>
      </c>
      <c r="H67" s="95">
        <f t="shared" si="1"/>
        <v>0</v>
      </c>
      <c r="I67" s="95">
        <f t="shared" si="1"/>
        <v>0</v>
      </c>
      <c r="J67" s="99"/>
      <c r="K67" s="95">
        <f>K30/6804*12</f>
        <v>0.17533490465514734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1"/>
        <v>0</v>
      </c>
      <c r="I68" s="95">
        <f t="shared" si="1"/>
        <v>0</v>
      </c>
      <c r="J68" s="95">
        <f>J31/6804*12</f>
        <v>0</v>
      </c>
      <c r="K68" s="99"/>
      <c r="L68" s="49"/>
      <c r="M68" s="62"/>
      <c r="P68" s="78">
        <v>380</v>
      </c>
    </row>
    <row r="69" spans="3:16" s="47" customFormat="1" ht="12.7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>I32/6804*12</f>
        <v>0</v>
      </c>
      <c r="J69" s="95">
        <f>J32/6804*12</f>
        <v>0</v>
      </c>
      <c r="K69" s="95">
        <f>K32/6804*12</f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3.6312698412698414</v>
      </c>
      <c r="H70" s="77">
        <f>H71+H73+H76+H79</f>
        <v>0</v>
      </c>
      <c r="I70" s="77">
        <f>I71+I73+I76+I79</f>
        <v>0.53908818342151676</v>
      </c>
      <c r="J70" s="77">
        <f>J71+J73+J76+J79</f>
        <v>3.0646613756613759</v>
      </c>
      <c r="K70" s="77">
        <f>K71+K73+K76+K79</f>
        <v>2.7520282186948852E-2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3.6312698412698414</v>
      </c>
      <c r="H71" s="95">
        <f t="shared" ref="H71:K75" si="2">H34/6804*12</f>
        <v>0</v>
      </c>
      <c r="I71" s="95">
        <f t="shared" si="2"/>
        <v>0.53908818342151676</v>
      </c>
      <c r="J71" s="95">
        <f t="shared" si="2"/>
        <v>3.0646613756613759</v>
      </c>
      <c r="K71" s="95">
        <f t="shared" si="2"/>
        <v>2.7520282186948852E-2</v>
      </c>
      <c r="L71" s="49"/>
      <c r="M71" s="62"/>
      <c r="P71" s="78"/>
    </row>
    <row r="72" spans="3:16" s="47" customFormat="1" ht="12.7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 t="shared" si="2"/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 t="shared" si="2"/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 t="shared" si="2"/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12.7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 t="shared" si="2"/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4.0405633937289958</v>
      </c>
      <c r="H80" s="95">
        <f t="shared" si="3"/>
        <v>0</v>
      </c>
      <c r="I80" s="95">
        <f t="shared" si="3"/>
        <v>3.7203660552114144</v>
      </c>
      <c r="J80" s="95">
        <f t="shared" si="3"/>
        <v>0.17533490465514734</v>
      </c>
      <c r="K80" s="95">
        <f t="shared" si="3"/>
        <v>0.1448624338624338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0.15161375661375662</v>
      </c>
      <c r="H82" s="95">
        <f t="shared" si="3"/>
        <v>0</v>
      </c>
      <c r="I82" s="95">
        <f t="shared" si="3"/>
        <v>0</v>
      </c>
      <c r="J82" s="95">
        <f t="shared" si="3"/>
        <v>0.15161375661375662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0.38953791887125211</v>
      </c>
      <c r="H83" s="95">
        <f t="shared" si="3"/>
        <v>0</v>
      </c>
      <c r="I83" s="95">
        <f t="shared" si="3"/>
        <v>5.7829711984352813E-2</v>
      </c>
      <c r="J83" s="95">
        <f t="shared" si="3"/>
        <v>0.32875601828113465</v>
      </c>
      <c r="K83" s="95">
        <f t="shared" si="3"/>
        <v>2.9521886057646534E-3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1.5036437373045022E-2</v>
      </c>
      <c r="H84" s="95">
        <f t="shared" si="3"/>
        <v>0</v>
      </c>
      <c r="I84" s="95">
        <f t="shared" si="3"/>
        <v>0</v>
      </c>
      <c r="J84" s="95">
        <f t="shared" si="3"/>
        <v>1.5036437373045022E-2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0.21424492063492068</v>
      </c>
      <c r="H85" s="95">
        <f t="shared" si="3"/>
        <v>0</v>
      </c>
      <c r="I85" s="95">
        <f t="shared" si="3"/>
        <v>3.1806202821869495E-2</v>
      </c>
      <c r="J85" s="95">
        <f t="shared" si="3"/>
        <v>0.18081502116402121</v>
      </c>
      <c r="K85" s="95">
        <f t="shared" si="3"/>
        <v>1.6236966490299825E-3</v>
      </c>
      <c r="L85" s="49"/>
      <c r="M85" s="62"/>
      <c r="P85" s="78"/>
    </row>
    <row r="86" spans="3:16" s="47" customFormat="1" ht="33.7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0.17529299823633143</v>
      </c>
      <c r="H86" s="77">
        <f>H83-H85</f>
        <v>0</v>
      </c>
      <c r="I86" s="77">
        <f>I83-I85</f>
        <v>2.6023509162483319E-2</v>
      </c>
      <c r="J86" s="77">
        <f>J83-J85</f>
        <v>0.14794099711711345</v>
      </c>
      <c r="K86" s="77">
        <f>K83-K85</f>
        <v>1.3284919567346709E-3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0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0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2058.9300000000003</v>
      </c>
      <c r="H93" s="77">
        <f>SUM(H94:H95)</f>
        <v>0</v>
      </c>
      <c r="I93" s="77">
        <f>SUM(I94:I95)</f>
        <v>305.66300000000001</v>
      </c>
      <c r="J93" s="77">
        <f>SUM(J94:J95)</f>
        <v>1737.6630000000002</v>
      </c>
      <c r="K93" s="77">
        <f>SUM(K94:K95)</f>
        <v>15.603999999999999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2058.9300000000003</v>
      </c>
      <c r="H94" s="108">
        <f>H34</f>
        <v>0</v>
      </c>
      <c r="I94" s="108">
        <f>I34</f>
        <v>305.66300000000001</v>
      </c>
      <c r="J94" s="108">
        <f>J34</f>
        <v>1737.6630000000002</v>
      </c>
      <c r="K94" s="108">
        <f>K34</f>
        <v>15.603999999999999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12.7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12.7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4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4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4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22.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12.7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1034.8604057800001</v>
      </c>
      <c r="H126" s="109">
        <f>SUM( H127:H128)</f>
        <v>0</v>
      </c>
      <c r="I126" s="109">
        <f>SUM( I127:I128)</f>
        <v>153.63248688004552</v>
      </c>
      <c r="J126" s="109">
        <f>SUM( J127:J128)</f>
        <v>873.38502877168833</v>
      </c>
      <c r="K126" s="109">
        <f>SUM( K127:K128)</f>
        <v>7.8428901282661956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1034.8604057800001</v>
      </c>
      <c r="H127" s="108">
        <v>0</v>
      </c>
      <c r="I127" s="108">
        <v>153.63248688004552</v>
      </c>
      <c r="J127" s="108">
        <v>873.38502877168833</v>
      </c>
      <c r="K127" s="108">
        <v>7.8428901282661956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12.7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IF([14]Титульный!G45="","",[14]Титульный!G45)</f>
        <v>Начальник АДО</v>
      </c>
      <c r="G148" s="148"/>
      <c r="H148" s="131"/>
      <c r="I148" s="148" t="str">
        <f>IF([14]Титульный!G44="","",[14]Титульный!G44)</f>
        <v>Архипенко Дмитрий Витальевич</v>
      </c>
      <c r="J148" s="148"/>
      <c r="K148" s="148"/>
      <c r="L148" s="13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IF([14]Титульный!G46="","",[14]Титульный!G46)</f>
        <v>(383)279-78-25</v>
      </c>
      <c r="G151" s="148"/>
      <c r="H151" s="148"/>
      <c r="I151" s="62"/>
      <c r="J151" s="68" t="s">
        <v>115</v>
      </c>
      <c r="K151" s="13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7" workbookViewId="0">
      <selection activeCell="C7"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65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32" t="s">
        <v>5</v>
      </c>
      <c r="I12" s="132" t="s">
        <v>6</v>
      </c>
      <c r="J12" s="13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2455.46</v>
      </c>
      <c r="H15" s="77">
        <f>H16+H17+H20+H23</f>
        <v>0</v>
      </c>
      <c r="I15" s="77">
        <f>I16+I17+I20+I23</f>
        <v>2455.46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2455.46</v>
      </c>
      <c r="H23" s="77">
        <f>SUM(H24:H26)</f>
        <v>0</v>
      </c>
      <c r="I23" s="77">
        <f>SUM(I24:I26)</f>
        <v>2455.46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2455.46</v>
      </c>
      <c r="H25" s="95"/>
      <c r="I25" s="95">
        <v>2455.46</v>
      </c>
      <c r="J25" s="95"/>
      <c r="K25" s="96"/>
      <c r="L25" s="49"/>
      <c r="M25" s="97" t="s">
        <v>139</v>
      </c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12.75">
      <c r="C27" s="48"/>
      <c r="D27" s="75" t="s">
        <v>38</v>
      </c>
      <c r="E27" s="76" t="s">
        <v>14</v>
      </c>
      <c r="F27" s="51" t="s">
        <v>142</v>
      </c>
      <c r="G27" s="77">
        <f t="shared" si="0"/>
        <v>2224.3638369492314</v>
      </c>
      <c r="H27" s="77">
        <f>H29+H30+H31</f>
        <v>0</v>
      </c>
      <c r="I27" s="77">
        <f>I28+I30+I31</f>
        <v>0</v>
      </c>
      <c r="J27" s="77">
        <f>J28+J29+J31</f>
        <v>2114.7802040847023</v>
      </c>
      <c r="K27" s="77">
        <f>K28+K29+K30</f>
        <v>109.58363286452899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2114.7802040847023</v>
      </c>
      <c r="H29" s="80"/>
      <c r="I29" s="99"/>
      <c r="J29" s="80">
        <v>2114.7802040847023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109.58363286452899</v>
      </c>
      <c r="H30" s="80"/>
      <c r="I30" s="80"/>
      <c r="J30" s="99"/>
      <c r="K30" s="80">
        <v>109.58363286452899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12.7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2054.4459999999999</v>
      </c>
      <c r="H33" s="77">
        <f>H34+H36+H39+H42</f>
        <v>0</v>
      </c>
      <c r="I33" s="77">
        <f>I34+I36+I39+I42</f>
        <v>301.95699999999999</v>
      </c>
      <c r="J33" s="77">
        <f>J34+J36+J39+J42</f>
        <v>1711.623</v>
      </c>
      <c r="K33" s="77">
        <f>K34+K36+K39+K42</f>
        <v>40.866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2054.4459999999999</v>
      </c>
      <c r="H34" s="80"/>
      <c r="I34" s="80">
        <v>301.95699999999999</v>
      </c>
      <c r="J34" s="80">
        <v>1711.623</v>
      </c>
      <c r="K34" s="80">
        <v>40.866</v>
      </c>
      <c r="L34" s="49"/>
      <c r="M34" s="62"/>
      <c r="P34" s="78"/>
    </row>
    <row r="35" spans="3:16" s="47" customFormat="1" ht="12.7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12.7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2287.8408369492313</v>
      </c>
      <c r="H43" s="80"/>
      <c r="I43" s="80">
        <v>2114.7802040847023</v>
      </c>
      <c r="J43" s="80">
        <v>109.58363286452899</v>
      </c>
      <c r="K43" s="80">
        <v>63.477000000000068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74.075999999999993</v>
      </c>
      <c r="H45" s="80"/>
      <c r="I45" s="80"/>
      <c r="J45" s="80">
        <v>74.075999999999993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263.46100000000007</v>
      </c>
      <c r="H46" s="80">
        <v>0</v>
      </c>
      <c r="I46" s="80">
        <v>38.722795915297851</v>
      </c>
      <c r="J46" s="80">
        <v>219.49757122017326</v>
      </c>
      <c r="K46" s="80">
        <v>5.2406328645289291</v>
      </c>
      <c r="L46" s="49"/>
      <c r="M46" s="62"/>
      <c r="P46" s="78">
        <v>190</v>
      </c>
    </row>
    <row r="47" spans="3:16" s="47" customFormat="1" ht="12.7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8.9033512497040377</v>
      </c>
      <c r="H47" s="80"/>
      <c r="I47" s="80"/>
      <c r="J47" s="80">
        <v>8.9033512497040377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121.21231400000003</v>
      </c>
      <c r="H48" s="80">
        <v>0</v>
      </c>
      <c r="I48" s="80">
        <v>17.815463000000001</v>
      </c>
      <c r="J48" s="80">
        <v>100.98575700000002</v>
      </c>
      <c r="K48" s="80">
        <v>2.4110940000000003</v>
      </c>
      <c r="L48" s="49"/>
      <c r="M48" s="62"/>
      <c r="P48" s="89"/>
    </row>
    <row r="49" spans="3:16" s="47" customFormat="1" ht="33.7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142.24868600000002</v>
      </c>
      <c r="H49" s="77">
        <f>H46-H48</f>
        <v>0</v>
      </c>
      <c r="I49" s="77">
        <f>I46-I48</f>
        <v>20.90733291529785</v>
      </c>
      <c r="J49" s="77">
        <f>J46-J48</f>
        <v>118.51181422017324</v>
      </c>
      <c r="K49" s="77">
        <f>K46-K48</f>
        <v>2.8295388645289288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4.3306172839506178</v>
      </c>
      <c r="H52" s="77">
        <f>H53+H54+H57+H60</f>
        <v>0</v>
      </c>
      <c r="I52" s="77">
        <f>I53+I54+I57+I60</f>
        <v>4.3306172839506178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/>
      <c r="I53" s="80"/>
      <c r="J53" s="80"/>
      <c r="K53" s="80"/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4.3306172839506178</v>
      </c>
      <c r="H60" s="77">
        <f>SUM(H61:H63)</f>
        <v>0</v>
      </c>
      <c r="I60" s="77">
        <f>SUM(I61:I63)</f>
        <v>4.3306172839506178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4.3306172839506178</v>
      </c>
      <c r="H62" s="95">
        <v>0</v>
      </c>
      <c r="I62" s="95">
        <v>4.3306172839506178</v>
      </c>
      <c r="J62" s="95">
        <v>0</v>
      </c>
      <c r="K62" s="95"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12.75">
      <c r="C64" s="48"/>
      <c r="D64" s="75" t="s">
        <v>49</v>
      </c>
      <c r="E64" s="76" t="s">
        <v>14</v>
      </c>
      <c r="F64" s="51" t="s">
        <v>202</v>
      </c>
      <c r="G64" s="77">
        <f t="shared" si="0"/>
        <v>3.9230402768064048</v>
      </c>
      <c r="H64" s="77">
        <f>H66+H67+H68</f>
        <v>0</v>
      </c>
      <c r="I64" s="77">
        <f>I65+I67+I68</f>
        <v>0</v>
      </c>
      <c r="J64" s="77">
        <f>J65+J66+J68</f>
        <v>3.7297710830418032</v>
      </c>
      <c r="K64" s="77">
        <f>K65+K66+K67</f>
        <v>0.19326919376460139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80"/>
      <c r="J65" s="80"/>
      <c r="K65" s="80"/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3.7297710830418032</v>
      </c>
      <c r="H66" s="95">
        <f t="shared" ref="H66:I68" si="1">H29/6804*12</f>
        <v>0</v>
      </c>
      <c r="I66" s="106"/>
      <c r="J66" s="95">
        <f>J29/6804*12</f>
        <v>3.7297710830418032</v>
      </c>
      <c r="K66" s="95">
        <f>K29/6804*12</f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0.19326919376460139</v>
      </c>
      <c r="H67" s="95">
        <f t="shared" si="1"/>
        <v>0</v>
      </c>
      <c r="I67" s="95">
        <f t="shared" si="1"/>
        <v>0</v>
      </c>
      <c r="J67" s="99"/>
      <c r="K67" s="95">
        <f>K30/6804*12</f>
        <v>0.19326919376460139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1"/>
        <v>0</v>
      </c>
      <c r="I68" s="95">
        <f t="shared" si="1"/>
        <v>0</v>
      </c>
      <c r="J68" s="95">
        <f>J31/6804*12</f>
        <v>0</v>
      </c>
      <c r="K68" s="99"/>
      <c r="L68" s="49"/>
      <c r="M68" s="62"/>
      <c r="P68" s="78">
        <v>380</v>
      </c>
    </row>
    <row r="69" spans="3:16" s="47" customFormat="1" ht="12.7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>I32/6804*12</f>
        <v>0</v>
      </c>
      <c r="J69" s="95">
        <f>J32/6804*12</f>
        <v>0</v>
      </c>
      <c r="K69" s="95">
        <f>K32/6804*12</f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3.6233615520282187</v>
      </c>
      <c r="H70" s="77">
        <f>H71+H73+H76+H79</f>
        <v>0</v>
      </c>
      <c r="I70" s="77">
        <f>I71+I73+I76+I79</f>
        <v>0.53255202821869485</v>
      </c>
      <c r="J70" s="77">
        <f>J71+J73+J76+J79</f>
        <v>3.0187354497354497</v>
      </c>
      <c r="K70" s="77">
        <f>K71+K73+K76+K79</f>
        <v>7.2074074074074068E-2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3.6233615520282187</v>
      </c>
      <c r="H71" s="95">
        <f t="shared" ref="H71:K75" si="2">H34/6804*12</f>
        <v>0</v>
      </c>
      <c r="I71" s="95">
        <f t="shared" si="2"/>
        <v>0.53255202821869485</v>
      </c>
      <c r="J71" s="95">
        <f t="shared" si="2"/>
        <v>3.0187354497354497</v>
      </c>
      <c r="K71" s="95">
        <f t="shared" si="2"/>
        <v>7.2074074074074068E-2</v>
      </c>
      <c r="L71" s="49"/>
      <c r="M71" s="62"/>
      <c r="P71" s="78"/>
    </row>
    <row r="72" spans="3:16" s="47" customFormat="1" ht="12.7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 t="shared" si="2"/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 t="shared" si="2"/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 t="shared" si="2"/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12.7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 t="shared" si="2"/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4.034992657758786</v>
      </c>
      <c r="H80" s="95">
        <f t="shared" si="3"/>
        <v>0</v>
      </c>
      <c r="I80" s="95">
        <f t="shared" si="3"/>
        <v>3.7297710830418032</v>
      </c>
      <c r="J80" s="95">
        <f t="shared" si="3"/>
        <v>0.19326919376460139</v>
      </c>
      <c r="K80" s="95">
        <f t="shared" si="3"/>
        <v>0.11195238095238108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0.13064550264550265</v>
      </c>
      <c r="H82" s="95">
        <f t="shared" si="3"/>
        <v>0</v>
      </c>
      <c r="I82" s="95">
        <f t="shared" si="3"/>
        <v>0</v>
      </c>
      <c r="J82" s="95">
        <f t="shared" si="3"/>
        <v>0.13064550264550265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0.46465784832451507</v>
      </c>
      <c r="H83" s="95">
        <f t="shared" si="3"/>
        <v>0</v>
      </c>
      <c r="I83" s="95">
        <f t="shared" si="3"/>
        <v>6.829417269011967E-2</v>
      </c>
      <c r="J83" s="95">
        <f t="shared" si="3"/>
        <v>0.38712093689624916</v>
      </c>
      <c r="K83" s="95">
        <f t="shared" si="3"/>
        <v>9.2427387381462597E-3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1.5702559523287543E-2</v>
      </c>
      <c r="H84" s="95">
        <f t="shared" si="3"/>
        <v>0</v>
      </c>
      <c r="I84" s="95">
        <f t="shared" si="3"/>
        <v>0</v>
      </c>
      <c r="J84" s="95">
        <f t="shared" si="3"/>
        <v>1.5702559523287543E-2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0.21377833156966497</v>
      </c>
      <c r="H85" s="95">
        <f t="shared" si="3"/>
        <v>0</v>
      </c>
      <c r="I85" s="95">
        <f t="shared" si="3"/>
        <v>3.1420569664902996E-2</v>
      </c>
      <c r="J85" s="95">
        <f t="shared" si="3"/>
        <v>0.17810539153439159</v>
      </c>
      <c r="K85" s="95">
        <f t="shared" si="3"/>
        <v>4.2523703703703708E-3</v>
      </c>
      <c r="L85" s="49"/>
      <c r="M85" s="62"/>
      <c r="P85" s="78"/>
    </row>
    <row r="86" spans="3:16" s="47" customFormat="1" ht="33.7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0.25087951675485015</v>
      </c>
      <c r="H86" s="77">
        <f>H83-H85</f>
        <v>0</v>
      </c>
      <c r="I86" s="77">
        <f>I83-I85</f>
        <v>3.6873603025216674E-2</v>
      </c>
      <c r="J86" s="77">
        <f>J83-J85</f>
        <v>0.20901554536185757</v>
      </c>
      <c r="K86" s="77">
        <f>K83-K85</f>
        <v>4.990368367775889E-3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0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0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2054.4459999999999</v>
      </c>
      <c r="H93" s="77">
        <f>SUM(H94:H95)</f>
        <v>0</v>
      </c>
      <c r="I93" s="77">
        <f>SUM(I94:I95)</f>
        <v>301.95699999999999</v>
      </c>
      <c r="J93" s="77">
        <f>SUM(J94:J95)</f>
        <v>1711.623</v>
      </c>
      <c r="K93" s="77">
        <f>SUM(K94:K95)</f>
        <v>40.866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2054.4459999999999</v>
      </c>
      <c r="H94" s="108">
        <f>H34</f>
        <v>0</v>
      </c>
      <c r="I94" s="108">
        <f>I34</f>
        <v>301.95699999999999</v>
      </c>
      <c r="J94" s="108">
        <f>J34</f>
        <v>1711.623</v>
      </c>
      <c r="K94" s="108">
        <f>K34</f>
        <v>40.866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12.7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12.7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4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4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4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22.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12.7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1026.96108579</v>
      </c>
      <c r="H126" s="109">
        <f>SUM( H127:H128)</f>
        <v>0</v>
      </c>
      <c r="I126" s="109">
        <f>SUM( I127:I128)</f>
        <v>150.94000454715822</v>
      </c>
      <c r="J126" s="109">
        <f>SUM( J127:J128)</f>
        <v>855.59329110774252</v>
      </c>
      <c r="K126" s="109">
        <f>SUM( K127:K128)</f>
        <v>20.427790135099261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1026.96108579</v>
      </c>
      <c r="H127" s="108">
        <v>0</v>
      </c>
      <c r="I127" s="108">
        <v>150.94000454715822</v>
      </c>
      <c r="J127" s="108">
        <v>855.59329110774252</v>
      </c>
      <c r="K127" s="108">
        <v>20.427790135099261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12.7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IF([15]Титульный!G45="","",[15]Титульный!G45)</f>
        <v>Начальник АДО</v>
      </c>
      <c r="G148" s="148"/>
      <c r="H148" s="131"/>
      <c r="I148" s="148" t="str">
        <f>IF([15]Титульный!G44="","",[15]Титульный!G44)</f>
        <v>Архипенко Дмитрий Витальевич</v>
      </c>
      <c r="J148" s="148"/>
      <c r="K148" s="148"/>
      <c r="L148" s="13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IF([15]Титульный!G46="","",[15]Титульный!G46)</f>
        <v>(383)279-78-25</v>
      </c>
      <c r="G151" s="148"/>
      <c r="H151" s="148"/>
      <c r="I151" s="62"/>
      <c r="J151" s="68" t="s">
        <v>115</v>
      </c>
      <c r="K151" s="13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topLeftCell="C7" workbookViewId="0">
      <selection activeCell="G34" sqref="G34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hidden="1" customWidth="1"/>
    <col min="12" max="13" width="11.7109375" style="31" hidden="1" customWidth="1"/>
    <col min="14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9" width="0" style="31" hidden="1" customWidth="1"/>
    <col min="270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5" width="0" style="31" hidden="1" customWidth="1"/>
    <col min="526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81" width="0" style="31" hidden="1" customWidth="1"/>
    <col min="782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7" width="0" style="31" hidden="1" customWidth="1"/>
    <col min="1038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3" width="0" style="31" hidden="1" customWidth="1"/>
    <col min="1294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9" width="0" style="31" hidden="1" customWidth="1"/>
    <col min="1550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5" width="0" style="31" hidden="1" customWidth="1"/>
    <col min="1806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61" width="0" style="31" hidden="1" customWidth="1"/>
    <col min="2062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7" width="0" style="31" hidden="1" customWidth="1"/>
    <col min="2318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3" width="0" style="31" hidden="1" customWidth="1"/>
    <col min="2574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9" width="0" style="31" hidden="1" customWidth="1"/>
    <col min="2830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5" width="0" style="31" hidden="1" customWidth="1"/>
    <col min="3086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41" width="0" style="31" hidden="1" customWidth="1"/>
    <col min="3342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7" width="0" style="31" hidden="1" customWidth="1"/>
    <col min="3598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3" width="0" style="31" hidden="1" customWidth="1"/>
    <col min="3854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9" width="0" style="31" hidden="1" customWidth="1"/>
    <col min="4110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5" width="0" style="31" hidden="1" customWidth="1"/>
    <col min="4366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21" width="0" style="31" hidden="1" customWidth="1"/>
    <col min="4622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7" width="0" style="31" hidden="1" customWidth="1"/>
    <col min="4878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3" width="0" style="31" hidden="1" customWidth="1"/>
    <col min="5134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9" width="0" style="31" hidden="1" customWidth="1"/>
    <col min="5390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5" width="0" style="31" hidden="1" customWidth="1"/>
    <col min="5646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901" width="0" style="31" hidden="1" customWidth="1"/>
    <col min="5902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7" width="0" style="31" hidden="1" customWidth="1"/>
    <col min="6158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3" width="0" style="31" hidden="1" customWidth="1"/>
    <col min="6414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9" width="0" style="31" hidden="1" customWidth="1"/>
    <col min="6670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5" width="0" style="31" hidden="1" customWidth="1"/>
    <col min="6926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81" width="0" style="31" hidden="1" customWidth="1"/>
    <col min="7182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7" width="0" style="31" hidden="1" customWidth="1"/>
    <col min="7438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3" width="0" style="31" hidden="1" customWidth="1"/>
    <col min="7694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9" width="0" style="31" hidden="1" customWidth="1"/>
    <col min="7950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5" width="0" style="31" hidden="1" customWidth="1"/>
    <col min="8206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61" width="0" style="31" hidden="1" customWidth="1"/>
    <col min="8462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7" width="0" style="31" hidden="1" customWidth="1"/>
    <col min="8718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3" width="0" style="31" hidden="1" customWidth="1"/>
    <col min="8974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9" width="0" style="31" hidden="1" customWidth="1"/>
    <col min="9230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5" width="0" style="31" hidden="1" customWidth="1"/>
    <col min="9486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41" width="0" style="31" hidden="1" customWidth="1"/>
    <col min="9742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7" width="0" style="31" hidden="1" customWidth="1"/>
    <col min="9998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3" width="0" style="31" hidden="1" customWidth="1"/>
    <col min="10254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9" width="0" style="31" hidden="1" customWidth="1"/>
    <col min="10510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5" width="0" style="31" hidden="1" customWidth="1"/>
    <col min="10766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21" width="0" style="31" hidden="1" customWidth="1"/>
    <col min="11022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7" width="0" style="31" hidden="1" customWidth="1"/>
    <col min="11278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3" width="0" style="31" hidden="1" customWidth="1"/>
    <col min="11534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9" width="0" style="31" hidden="1" customWidth="1"/>
    <col min="11790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5" width="0" style="31" hidden="1" customWidth="1"/>
    <col min="12046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301" width="0" style="31" hidden="1" customWidth="1"/>
    <col min="12302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7" width="0" style="31" hidden="1" customWidth="1"/>
    <col min="12558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3" width="0" style="31" hidden="1" customWidth="1"/>
    <col min="12814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9" width="0" style="31" hidden="1" customWidth="1"/>
    <col min="13070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5" width="0" style="31" hidden="1" customWidth="1"/>
    <col min="13326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81" width="0" style="31" hidden="1" customWidth="1"/>
    <col min="13582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7" width="0" style="31" hidden="1" customWidth="1"/>
    <col min="13838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3" width="0" style="31" hidden="1" customWidth="1"/>
    <col min="14094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9" width="0" style="31" hidden="1" customWidth="1"/>
    <col min="14350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5" width="0" style="31" hidden="1" customWidth="1"/>
    <col min="14606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61" width="0" style="31" hidden="1" customWidth="1"/>
    <col min="14862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7" width="0" style="31" hidden="1" customWidth="1"/>
    <col min="15118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3" width="0" style="31" hidden="1" customWidth="1"/>
    <col min="15374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9" width="0" style="31" hidden="1" customWidth="1"/>
    <col min="15630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5" width="0" style="31" hidden="1" customWidth="1"/>
    <col min="15886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41" width="0" style="31" hidden="1" customWidth="1"/>
    <col min="16142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119" t="s">
        <v>5</v>
      </c>
      <c r="H12" s="119" t="s">
        <v>6</v>
      </c>
      <c r="I12" s="119" t="s">
        <v>7</v>
      </c>
      <c r="J12" s="119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30325.851999999999</v>
      </c>
      <c r="G15" s="29">
        <f>'1'!G15+'2'!G15+'3'!G15+'4'!G15+'5'!G15+'6'!G15+'7'!G15+'8'!H15+'9'!H15+'10'!H15+'11'!H15+'12'!H15</f>
        <v>0</v>
      </c>
      <c r="H15" s="29">
        <f>'1'!H15+'2'!H15+'3'!H15+'4'!H15+'5'!H15+'6'!H15+'7'!H15+'8'!I15+'9'!I15+'10'!I15+'11'!I15+'12'!I15</f>
        <v>30325.851999999999</v>
      </c>
      <c r="I15" s="29">
        <f>'1'!I15+'2'!I15+'3'!I15+'4'!I15+'5'!I15+'6'!I15+'7'!I15+'8'!J15+'9'!J15+'10'!J15+'11'!J15+'12'!J15</f>
        <v>0</v>
      </c>
      <c r="J15" s="29">
        <f>'1'!J15+'2'!J15+'3'!J15+'4'!J15+'5'!J15+'6'!J15+'7'!J15+'8'!K15+'9'!K15+'10'!K15+'11'!K15+'12'!K15</f>
        <v>0</v>
      </c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0</v>
      </c>
      <c r="G18" s="29"/>
      <c r="H18" s="29"/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0</v>
      </c>
      <c r="G19" s="29"/>
      <c r="H19" s="29"/>
      <c r="I19" s="29"/>
      <c r="J19" s="29"/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0</v>
      </c>
      <c r="G21" s="29"/>
      <c r="H21" s="29"/>
      <c r="I21" s="29"/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0</v>
      </c>
      <c r="G22" s="29"/>
      <c r="H22" s="29"/>
      <c r="I22" s="29"/>
      <c r="J22" s="29"/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123" t="s">
        <v>82</v>
      </c>
      <c r="E24" s="124">
        <v>100</v>
      </c>
      <c r="F24" s="125">
        <f t="shared" si="0"/>
        <v>26968.683000000001</v>
      </c>
      <c r="G24" s="126">
        <f>'1'!G24+'2'!G24+'3'!G24+'4'!G24+'5'!G24+'6'!G24+'7'!G24+'8'!H33+'9'!H33+'10'!H33+'11'!H33+'12'!H33</f>
        <v>0</v>
      </c>
      <c r="H24" s="126">
        <f>'1'!H24+'2'!H24+'3'!H24+'4'!H24+'5'!H24+'6'!H24+'7'!H24+'8'!I33+'9'!I33+'10'!I33+'11'!I33+'12'!I33</f>
        <v>3309.2160000000003</v>
      </c>
      <c r="I24" s="126">
        <f>'1'!I24+'2'!I24+'3'!I24+'4'!I24+'5'!I24+'6'!I24+'7'!I24+'8'!J33+'9'!J33+'10'!J33+'11'!J33+'12'!J33</f>
        <v>22986.363000000001</v>
      </c>
      <c r="J24" s="126">
        <f>'1'!J24+'2'!J24+'3'!J24+'4'!J24+'5'!J24+'6'!J24+'7'!J24+'8'!K33+'9'!K33+'10'!K33+'11'!K33+'12'!K33</f>
        <v>673.10400000000004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0</v>
      </c>
      <c r="G25" s="29"/>
      <c r="H25" s="29"/>
      <c r="I25" s="29"/>
      <c r="J25" s="29"/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0</v>
      </c>
      <c r="G29" s="29"/>
      <c r="H29" s="29"/>
      <c r="I29" s="29"/>
      <c r="J29" s="29"/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123" t="s">
        <v>90</v>
      </c>
      <c r="E32" s="124">
        <v>180</v>
      </c>
      <c r="F32" s="125">
        <f t="shared" si="0"/>
        <v>657.69400000000007</v>
      </c>
      <c r="G32" s="126">
        <f>'1'!G32+'2'!G32+'3'!G32+'4'!G32+'5'!G32+'6'!G32+'7'!G32+'8'!H45+'9'!H45+'10'!H45+'11'!H45+'12'!H45</f>
        <v>0</v>
      </c>
      <c r="H32" s="126">
        <f>'1'!H32+'2'!H32+'3'!H32+'4'!H32+'5'!H32+'6'!H32+'7'!H32+'8'!I45+'9'!I45+'10'!I45+'11'!I45+'12'!I45</f>
        <v>0</v>
      </c>
      <c r="I32" s="126">
        <f>'1'!I32+'2'!I32+'3'!I32+'4'!I32+'5'!I32+'6'!I32+'7'!I32+'8'!J45+'9'!J45+'10'!J45+'11'!J45+'12'!J45</f>
        <v>657.69400000000007</v>
      </c>
      <c r="J32" s="126">
        <f>'1'!J32+'2'!J32+'3'!J32+'4'!J32+'5'!J32+'6'!J32+'7'!J32+'8'!K45+'9'!K45+'10'!K45+'11'!K45+'12'!K45</f>
        <v>0</v>
      </c>
      <c r="K32" s="49"/>
    </row>
    <row r="33" spans="3:11" s="47" customFormat="1" ht="15" customHeight="1">
      <c r="C33" s="48"/>
      <c r="D33" s="127" t="s">
        <v>91</v>
      </c>
      <c r="E33" s="128">
        <v>190</v>
      </c>
      <c r="F33" s="125">
        <f t="shared" si="0"/>
        <v>2488.5749999999998</v>
      </c>
      <c r="G33" s="126">
        <f>'1'!G33+'2'!G33+'3'!G33+'4'!G33+'5'!G33+'6'!G33+'7'!G33+'8'!H46+'9'!H46+'10'!H46+'11'!H46+'12'!H46</f>
        <v>0</v>
      </c>
      <c r="H33" s="126">
        <f>'1'!H33+'2'!H33+'3'!H33+'4'!H33+'5'!H33+'6'!H33+'7'!H33+'8'!I46+'9'!I46+'10'!I46+'11'!I46+'12'!I46</f>
        <v>310.53031241150359</v>
      </c>
      <c r="I33" s="126">
        <f>'1'!I33+'2'!I33+'3'!I33+'4'!I33+'5'!I33+'6'!I33+'7'!I33+'8'!J46+'9'!J46+'10'!J46+'11'!J46+'12'!J46</f>
        <v>2130.6987203637841</v>
      </c>
      <c r="J33" s="126">
        <f>'1'!J33+'2'!J33+'3'!J33+'4'!J33+'5'!J33+'6'!J33+'7'!J33+'8'!K46+'9'!K46+'10'!K46+'11'!K46+'12'!K46</f>
        <v>47.345967224712133</v>
      </c>
      <c r="K33" s="49"/>
    </row>
    <row r="34" spans="3:11" s="47" customFormat="1" ht="15" customHeight="1">
      <c r="C34" s="48"/>
      <c r="D34" s="123" t="s">
        <v>92</v>
      </c>
      <c r="E34" s="124">
        <v>200</v>
      </c>
      <c r="F34" s="125">
        <f t="shared" si="0"/>
        <v>58.362600097810336</v>
      </c>
      <c r="G34" s="126">
        <f>'1'!G34+'2'!G34+'3'!G34+'4'!G34+'5'!G34+'6'!G34+'7'!G34+'8'!H47+'9'!H47+'10'!H47+'11'!H47+'12'!H47</f>
        <v>0</v>
      </c>
      <c r="H34" s="126">
        <f>'1'!H34+'2'!H34+'3'!H34+'4'!H34+'5'!H34+'6'!H34+'7'!H34+'8'!I47+'9'!I47+'10'!I47+'11'!I47+'12'!I47</f>
        <v>0</v>
      </c>
      <c r="I34" s="126">
        <f>'1'!I34+'2'!I34+'3'!I34+'4'!I34+'5'!I34+'6'!I34+'7'!I34+'8'!J47+'9'!J47+'10'!J47+'11'!J47+'12'!J47</f>
        <v>58.362600097810336</v>
      </c>
      <c r="J34" s="126">
        <f>'1'!J34+'2'!J34+'3'!J34+'4'!J34+'5'!J34+'6'!J34+'7'!J34+'8'!K47+'9'!K47+'10'!K47+'11'!K47+'12'!K47</f>
        <v>0</v>
      </c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210.90000000000043</v>
      </c>
      <c r="G35" s="52">
        <f>(G15+G19+G31)-(G24+G29+G30+G32+G33)</f>
        <v>0</v>
      </c>
      <c r="H35" s="52">
        <f>(H15+H19+H31)-(H24+H29+H30+H32+H33)</f>
        <v>26706.105687588497</v>
      </c>
      <c r="I35" s="52">
        <f>(I15+I19+I31)-(I24+I29+I30+I32+I33)</f>
        <v>-25774.755720363784</v>
      </c>
      <c r="J35" s="52">
        <f>(J15+J19+J31)-(J24+J29+J30+J32+J33)</f>
        <v>-720.44996722471217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>
      <c r="C37" s="48"/>
      <c r="D37" s="50"/>
      <c r="E37" s="51"/>
      <c r="F37" s="52"/>
      <c r="G37" s="53"/>
      <c r="H37" s="53"/>
      <c r="I37" s="53"/>
      <c r="J37" s="53"/>
      <c r="K37" s="49"/>
    </row>
    <row r="38" spans="3:11" s="47" customFormat="1" ht="15" customHeight="1">
      <c r="C38" s="48"/>
      <c r="D38" s="50"/>
      <c r="E38" s="51"/>
      <c r="F38" s="52"/>
      <c r="G38" s="53"/>
      <c r="H38" s="53"/>
      <c r="I38" s="53"/>
      <c r="J38" s="53"/>
      <c r="K38" s="49"/>
    </row>
    <row r="39" spans="3:11" s="47" customFormat="1" ht="15" customHeight="1">
      <c r="C39" s="48"/>
      <c r="D39" s="50"/>
      <c r="E39" s="51"/>
      <c r="F39" s="52"/>
      <c r="G39" s="53"/>
      <c r="H39" s="53"/>
      <c r="I39" s="53"/>
      <c r="J39" s="53"/>
      <c r="K39" s="49"/>
    </row>
    <row r="40" spans="3:11" s="47" customFormat="1" ht="15" customHeight="1">
      <c r="C40" s="48"/>
      <c r="D40" s="50"/>
      <c r="E40" s="51"/>
      <c r="F40" s="52"/>
      <c r="G40" s="53"/>
      <c r="H40" s="53"/>
      <c r="I40" s="53"/>
      <c r="J40" s="53"/>
      <c r="K40" s="49"/>
    </row>
    <row r="41" spans="3:11" s="47" customFormat="1">
      <c r="C41" s="48"/>
      <c r="D41" s="50"/>
      <c r="E41" s="51"/>
      <c r="F41" s="52"/>
      <c r="G41" s="53"/>
      <c r="H41" s="53"/>
      <c r="I41" s="53"/>
      <c r="J41" s="53"/>
      <c r="K41" s="49"/>
    </row>
    <row r="42" spans="3:11" s="47" customFormat="1" ht="15" customHeight="1">
      <c r="C42" s="48"/>
      <c r="D42" s="50"/>
      <c r="E42" s="51"/>
      <c r="F42" s="52"/>
      <c r="G42" s="53"/>
      <c r="H42" s="53"/>
      <c r="I42" s="53"/>
      <c r="J42" s="53"/>
      <c r="K42" s="49"/>
    </row>
    <row r="43" spans="3:11" s="47" customFormat="1" ht="15" customHeight="1">
      <c r="C43" s="48"/>
      <c r="D43" s="50"/>
      <c r="E43" s="51"/>
      <c r="F43" s="52"/>
      <c r="G43" s="53"/>
      <c r="H43" s="53"/>
      <c r="I43" s="53"/>
      <c r="J43" s="53"/>
      <c r="K43" s="49"/>
    </row>
    <row r="44" spans="3:11" s="47" customFormat="1" ht="15" customHeight="1">
      <c r="C44" s="48"/>
      <c r="D44" s="50"/>
      <c r="E44" s="51"/>
      <c r="F44" s="52"/>
      <c r="G44" s="53"/>
      <c r="H44" s="53"/>
      <c r="I44" s="53"/>
      <c r="J44" s="53"/>
      <c r="K44" s="49"/>
    </row>
    <row r="45" spans="3:11" s="47" customFormat="1" ht="15" customHeight="1">
      <c r="C45" s="48"/>
      <c r="D45" s="50"/>
      <c r="E45" s="51"/>
      <c r="F45" s="52"/>
      <c r="G45" s="53"/>
      <c r="H45" s="53"/>
      <c r="I45" s="53"/>
      <c r="J45" s="53"/>
      <c r="K45" s="49"/>
    </row>
    <row r="46" spans="3:11" s="47" customFormat="1" ht="15" customHeight="1">
      <c r="C46" s="48"/>
      <c r="D46" s="50"/>
      <c r="E46" s="51"/>
      <c r="F46" s="52"/>
      <c r="G46" s="53"/>
      <c r="H46" s="53"/>
      <c r="I46" s="53"/>
      <c r="J46" s="53"/>
      <c r="K46" s="49"/>
    </row>
    <row r="47" spans="3:11" s="47" customFormat="1">
      <c r="C47" s="48"/>
      <c r="D47" s="50"/>
      <c r="E47" s="51"/>
      <c r="F47" s="52"/>
      <c r="G47" s="53"/>
      <c r="H47" s="53"/>
      <c r="I47" s="53"/>
      <c r="J47" s="53"/>
      <c r="K47" s="49"/>
    </row>
    <row r="48" spans="3:11" s="47" customFormat="1" ht="15" customHeight="1">
      <c r="C48" s="48"/>
      <c r="D48" s="50"/>
      <c r="E48" s="51"/>
      <c r="F48" s="52"/>
      <c r="G48" s="53"/>
      <c r="H48" s="53"/>
      <c r="I48" s="53"/>
      <c r="J48" s="53"/>
      <c r="K48" s="49"/>
    </row>
    <row r="49" spans="3:11" s="47" customFormat="1" ht="15" customHeight="1">
      <c r="C49" s="48"/>
      <c r="D49" s="50"/>
      <c r="E49" s="51"/>
      <c r="F49" s="52"/>
      <c r="G49" s="53"/>
      <c r="H49" s="53"/>
      <c r="I49" s="53"/>
      <c r="J49" s="53"/>
      <c r="K49" s="49"/>
    </row>
    <row r="50" spans="3:11" s="47" customFormat="1" ht="15" customHeight="1">
      <c r="C50" s="48"/>
      <c r="D50" s="50"/>
      <c r="E50" s="51"/>
      <c r="F50" s="52"/>
      <c r="G50" s="53"/>
      <c r="H50" s="53"/>
      <c r="I50" s="53"/>
      <c r="J50" s="53"/>
      <c r="K50" s="49"/>
    </row>
    <row r="51" spans="3:11" s="47" customFormat="1" ht="15" customHeight="1">
      <c r="C51" s="48"/>
      <c r="D51" s="50"/>
      <c r="E51" s="51"/>
      <c r="F51" s="52"/>
      <c r="G51" s="53"/>
      <c r="H51" s="53"/>
      <c r="I51" s="53"/>
      <c r="J51" s="53"/>
      <c r="K51" s="49"/>
    </row>
    <row r="52" spans="3:11" s="47" customFormat="1" ht="15" customHeight="1">
      <c r="C52" s="48"/>
      <c r="D52" s="50"/>
      <c r="E52" s="51"/>
      <c r="F52" s="52"/>
      <c r="G52" s="53"/>
      <c r="H52" s="53"/>
      <c r="I52" s="53"/>
      <c r="J52" s="53"/>
      <c r="K52" s="49"/>
    </row>
    <row r="53" spans="3:11" s="47" customFormat="1">
      <c r="C53" s="48"/>
      <c r="D53" s="50"/>
      <c r="E53" s="51"/>
      <c r="F53" s="52"/>
      <c r="G53" s="53"/>
      <c r="H53" s="53"/>
      <c r="I53" s="53"/>
      <c r="J53" s="53"/>
      <c r="K53" s="49"/>
    </row>
    <row r="54" spans="3:11" s="47" customFormat="1">
      <c r="C54" s="48"/>
      <c r="D54" s="50"/>
      <c r="E54" s="51"/>
      <c r="F54" s="52"/>
      <c r="G54" s="53"/>
      <c r="H54" s="53"/>
      <c r="I54" s="53"/>
      <c r="J54" s="53"/>
      <c r="K54" s="49"/>
    </row>
    <row r="55" spans="3:11" s="47" customFormat="1" ht="15" customHeight="1">
      <c r="C55" s="48"/>
      <c r="D55" s="50"/>
      <c r="E55" s="51"/>
      <c r="F55" s="52"/>
      <c r="G55" s="53"/>
      <c r="H55" s="53"/>
      <c r="I55" s="53"/>
      <c r="J55" s="53"/>
      <c r="K55" s="49"/>
    </row>
    <row r="56" spans="3:11" s="47" customFormat="1" ht="15" customHeight="1">
      <c r="C56" s="48"/>
      <c r="D56" s="50"/>
      <c r="E56" s="51"/>
      <c r="F56" s="52"/>
      <c r="G56" s="53"/>
      <c r="H56" s="53"/>
      <c r="I56" s="53"/>
      <c r="J56" s="53"/>
      <c r="K56" s="49"/>
    </row>
    <row r="57" spans="3:11" s="47" customFormat="1" ht="15" customHeight="1">
      <c r="C57" s="48"/>
      <c r="D57" s="50"/>
      <c r="E57" s="51"/>
      <c r="F57" s="52"/>
      <c r="G57" s="52"/>
      <c r="H57" s="52"/>
      <c r="I57" s="52"/>
      <c r="J57" s="52"/>
      <c r="K57" s="49"/>
    </row>
    <row r="58" spans="3:11" s="47" customFormat="1" ht="15" customHeight="1">
      <c r="C58" s="48"/>
      <c r="D58" s="145"/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/>
      <c r="E59" s="51"/>
      <c r="F59" s="52"/>
      <c r="G59" s="53"/>
      <c r="H59" s="53"/>
      <c r="I59" s="53"/>
      <c r="J59" s="53"/>
      <c r="K59" s="49"/>
    </row>
    <row r="60" spans="3:11" s="47" customFormat="1" ht="15" customHeight="1">
      <c r="C60" s="48"/>
      <c r="D60" s="50"/>
      <c r="E60" s="51"/>
      <c r="F60" s="52"/>
      <c r="G60" s="53"/>
      <c r="H60" s="53"/>
      <c r="I60" s="53"/>
      <c r="J60" s="53"/>
      <c r="K60" s="49"/>
    </row>
    <row r="61" spans="3:11" s="47" customFormat="1" ht="15" customHeight="1">
      <c r="C61" s="48"/>
      <c r="D61" s="50"/>
      <c r="E61" s="51"/>
      <c r="F61" s="52"/>
      <c r="G61" s="53"/>
      <c r="H61" s="53"/>
      <c r="I61" s="53"/>
      <c r="J61" s="53"/>
      <c r="K61" s="49"/>
    </row>
    <row r="62" spans="3:11" s="47" customFormat="1" ht="15" customHeight="1">
      <c r="C62" s="48"/>
      <c r="D62" s="145"/>
      <c r="E62" s="145"/>
      <c r="F62" s="145"/>
      <c r="G62" s="145"/>
      <c r="H62" s="145"/>
      <c r="I62" s="145"/>
      <c r="J62" s="145"/>
      <c r="K62" s="49"/>
    </row>
    <row r="63" spans="3:11" s="47" customFormat="1">
      <c r="C63" s="48"/>
      <c r="D63" s="50"/>
      <c r="E63" s="51"/>
      <c r="F63" s="52"/>
      <c r="G63" s="53"/>
      <c r="H63" s="53"/>
      <c r="I63" s="53"/>
      <c r="J63" s="53"/>
      <c r="K63" s="49"/>
    </row>
    <row r="64" spans="3:11" ht="15" customHeight="1">
      <c r="C64" s="35"/>
      <c r="D64" s="50"/>
      <c r="E64" s="51"/>
      <c r="F64" s="52"/>
      <c r="G64" s="54"/>
      <c r="H64" s="54"/>
      <c r="I64" s="54"/>
      <c r="J64" s="54"/>
      <c r="K64" s="44"/>
    </row>
    <row r="65" spans="3:12" ht="15" customHeight="1">
      <c r="C65" s="35"/>
      <c r="D65" s="50"/>
      <c r="E65" s="51"/>
      <c r="F65" s="52"/>
      <c r="G65" s="54"/>
      <c r="H65" s="54"/>
      <c r="I65" s="54"/>
      <c r="J65" s="54"/>
      <c r="K65" s="44"/>
    </row>
    <row r="66" spans="3:12" ht="15" customHeight="1">
      <c r="C66" s="35"/>
      <c r="D66" s="50"/>
      <c r="E66" s="51"/>
      <c r="F66" s="52"/>
      <c r="G66" s="54"/>
      <c r="H66" s="54"/>
      <c r="I66" s="54"/>
      <c r="J66" s="54"/>
      <c r="K66" s="44"/>
    </row>
    <row r="67" spans="3:12" ht="15" customHeight="1">
      <c r="C67" s="35"/>
      <c r="D67" s="50"/>
      <c r="E67" s="51"/>
      <c r="F67" s="52"/>
      <c r="G67" s="54"/>
      <c r="H67" s="54"/>
      <c r="I67" s="54"/>
      <c r="J67" s="54"/>
      <c r="K67" s="44"/>
    </row>
    <row r="68" spans="3:12">
      <c r="C68" s="35"/>
      <c r="D68" s="50"/>
      <c r="E68" s="51"/>
      <c r="F68" s="52"/>
      <c r="G68" s="54"/>
      <c r="H68" s="54"/>
      <c r="I68" s="54"/>
      <c r="J68" s="54"/>
      <c r="K68" s="44"/>
    </row>
    <row r="69" spans="3:12" ht="15" customHeight="1">
      <c r="C69" s="35"/>
      <c r="D69" s="50"/>
      <c r="E69" s="51"/>
      <c r="F69" s="52"/>
      <c r="G69" s="54"/>
      <c r="H69" s="54"/>
      <c r="I69" s="54"/>
      <c r="J69" s="54"/>
      <c r="K69" s="44"/>
    </row>
    <row r="70" spans="3:12" ht="15" customHeight="1">
      <c r="C70" s="35"/>
      <c r="D70" s="50"/>
      <c r="E70" s="51"/>
      <c r="F70" s="52"/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>SUM(G74:J74)</f>
        <v>13127.63422657</v>
      </c>
      <c r="G74" s="30">
        <v>0</v>
      </c>
      <c r="H74" s="30">
        <f>'1'!H74+'2'!H74+'3'!H74+'4'!H74+'5'!H74+'6'!H74+'7'!H74+'8'!I127+'9'!I127+'10'!I127+'11'!I127+'12'!I127</f>
        <v>1613.1284040877354</v>
      </c>
      <c r="I74" s="30">
        <f>'1'!I74+'2'!I74+'3'!I74+'4'!I74+'5'!I74+'6'!I74+'7'!I74+'8'!J127+'9'!J127+'10'!J127+'11'!J127+'12'!J127</f>
        <v>11187.875939663329</v>
      </c>
      <c r="J74" s="30">
        <f>'1'!J74+'2'!J74+'3'!J74+'4'!J74+'5'!J74+'6'!J74+'7'!J74+'8'!K127+'9'!K127+'10'!K127+'11'!K127+'12'!K127</f>
        <v>326.62988281893479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13127.63422657</v>
      </c>
      <c r="G75" s="30">
        <v>0</v>
      </c>
      <c r="H75" s="30">
        <f>H74</f>
        <v>1613.1284040877354</v>
      </c>
      <c r="I75" s="30">
        <f t="shared" ref="I75:J75" si="1">I74</f>
        <v>11187.875939663329</v>
      </c>
      <c r="J75" s="30">
        <f t="shared" si="1"/>
        <v>326.62988281893479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2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2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2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2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2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2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2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IF([2]Титульный!G34="","",[2]Титульный!G34)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 hidden="1">
      <c r="A91" s="61"/>
    </row>
    <row r="92" spans="1:19" s="62" customFormat="1" ht="12.75" hidden="1">
      <c r="A92" s="61"/>
      <c r="D92" s="117" t="s">
        <v>111</v>
      </c>
      <c r="E92" s="148" t="str">
        <f>IF([2]Титульный!G43="","",[2]Титульный!G43)</f>
        <v>Начальник АДО</v>
      </c>
      <c r="F92" s="148"/>
      <c r="G92" s="118"/>
      <c r="H92" s="148" t="str">
        <f>IF([2]Титульный!G42="","",[2]Титульный!G42)</f>
        <v>Архипенко Дмитрий Витальевич</v>
      </c>
      <c r="I92" s="148"/>
      <c r="J92" s="148"/>
      <c r="K92" s="118"/>
      <c r="L92" s="67"/>
      <c r="M92" s="67"/>
    </row>
    <row r="93" spans="1:19" s="62" customFormat="1" ht="12.75" hidden="1">
      <c r="A93" s="61"/>
      <c r="D93" s="117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 hidden="1">
      <c r="A94" s="61"/>
      <c r="D94" s="117" t="s">
        <v>114</v>
      </c>
    </row>
    <row r="95" spans="1:19" s="62" customFormat="1" ht="12.75" hidden="1">
      <c r="A95" s="61"/>
      <c r="E95" s="148" t="str">
        <f>IF([2]Титульный!G44="","",[2]Титульный!G44)</f>
        <v>(383)279-14-06</v>
      </c>
      <c r="F95" s="148"/>
      <c r="G95" s="148"/>
      <c r="I95" s="68" t="s">
        <v>115</v>
      </c>
      <c r="J95" s="117"/>
    </row>
    <row r="96" spans="1:19" s="62" customFormat="1" ht="12.75" hidden="1">
      <c r="A96" s="61"/>
      <c r="E96" s="153" t="s">
        <v>116</v>
      </c>
      <c r="F96" s="153"/>
      <c r="G96" s="153"/>
      <c r="I96" s="69" t="s">
        <v>117</v>
      </c>
      <c r="J96" s="69"/>
    </row>
    <row r="97" spans="5:19" hidden="1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 hidden="1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 hidden="1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 hidden="1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 hidden="1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 hidden="1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15:J35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WVN983055:WVR98307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F74:J8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25" workbookViewId="0">
      <selection activeCell="G46" sqref="G46"/>
    </sheetView>
  </sheetViews>
  <sheetFormatPr defaultRowHeight="11.25"/>
  <cols>
    <col min="1" max="2" width="9.140625" style="31" hidden="1" customWidth="1"/>
    <col min="3" max="3" width="4.140625" style="31" customWidth="1"/>
    <col min="4" max="4" width="9.140625" style="31" customWidth="1"/>
    <col min="5" max="5" width="53.42578125" style="31" customWidth="1"/>
    <col min="6" max="6" width="6.7109375" style="31" customWidth="1"/>
    <col min="7" max="11" width="15.7109375" style="31" customWidth="1"/>
    <col min="12" max="12" width="6.7109375" style="31" customWidth="1"/>
    <col min="13" max="16" width="15.7109375" style="31" customWidth="1"/>
    <col min="17" max="35" width="11.7109375" style="31" customWidth="1"/>
    <col min="36" max="16384" width="9.140625" style="31"/>
  </cols>
  <sheetData>
    <row r="1" spans="1:77" hidden="1">
      <c r="S1" s="70"/>
      <c r="T1" s="70"/>
      <c r="U1" s="70"/>
      <c r="V1" s="70"/>
      <c r="Y1" s="70"/>
      <c r="AN1" s="70"/>
      <c r="AO1" s="70"/>
      <c r="AP1" s="70"/>
      <c r="BC1" s="70"/>
      <c r="BF1" s="70"/>
      <c r="BI1" s="70"/>
      <c r="BJ1" s="70"/>
      <c r="BX1" s="70"/>
      <c r="BY1" s="70"/>
    </row>
    <row r="2" spans="1:77" hidden="1"/>
    <row r="3" spans="1:77" hidden="1"/>
    <row r="4" spans="1:7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7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72</v>
      </c>
      <c r="O5" s="31" t="s">
        <v>73</v>
      </c>
      <c r="P5" s="31" t="s">
        <v>75</v>
      </c>
      <c r="Q5" s="31" t="s">
        <v>76</v>
      </c>
    </row>
    <row r="6" spans="1:77" hidden="1">
      <c r="A6" s="34"/>
    </row>
    <row r="7" spans="1:7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77" ht="22.5" customHeight="1">
      <c r="A8" s="34"/>
      <c r="D8" s="154" t="s">
        <v>77</v>
      </c>
      <c r="E8" s="154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77">
      <c r="A9" s="34"/>
      <c r="D9" s="71" t="str">
        <f>IF(org="","Не определено",org)</f>
        <v>ООО "Сибирские Энергетические Сети"</v>
      </c>
      <c r="E9" s="7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77" ht="12" customHeight="1">
      <c r="D10" s="42"/>
      <c r="E10" s="42"/>
      <c r="F10" s="35"/>
      <c r="G10" s="35"/>
      <c r="H10" s="35"/>
      <c r="I10" s="35"/>
      <c r="K10" s="72" t="s">
        <v>78</v>
      </c>
    </row>
    <row r="11" spans="1:77" ht="15" customHeight="1">
      <c r="C11" s="35"/>
      <c r="D11" s="155" t="s">
        <v>118</v>
      </c>
      <c r="E11" s="146" t="s">
        <v>1</v>
      </c>
      <c r="F11" s="146" t="s">
        <v>79</v>
      </c>
      <c r="G11" s="146" t="s">
        <v>3</v>
      </c>
      <c r="H11" s="146" t="s">
        <v>4</v>
      </c>
      <c r="I11" s="146"/>
      <c r="J11" s="146"/>
      <c r="K11" s="158"/>
      <c r="L11" s="44"/>
    </row>
    <row r="12" spans="1:77" ht="15" customHeight="1">
      <c r="C12" s="35"/>
      <c r="D12" s="156"/>
      <c r="E12" s="157"/>
      <c r="F12" s="157"/>
      <c r="G12" s="157"/>
      <c r="H12" s="122" t="s">
        <v>5</v>
      </c>
      <c r="I12" s="122" t="s">
        <v>6</v>
      </c>
      <c r="J12" s="122" t="s">
        <v>7</v>
      </c>
      <c r="K12" s="73" t="s">
        <v>8</v>
      </c>
      <c r="L12" s="44"/>
    </row>
    <row r="13" spans="1:77" ht="12" customHeight="1">
      <c r="D13" s="74">
        <v>0</v>
      </c>
      <c r="E13" s="74">
        <v>1</v>
      </c>
      <c r="F13" s="74">
        <v>2</v>
      </c>
      <c r="G13" s="74">
        <v>3</v>
      </c>
      <c r="H13" s="74">
        <v>4</v>
      </c>
      <c r="I13" s="74">
        <v>5</v>
      </c>
      <c r="J13" s="74">
        <v>6</v>
      </c>
      <c r="K13" s="74">
        <v>7</v>
      </c>
    </row>
    <row r="14" spans="1:77" s="47" customFormat="1" ht="15" customHeight="1">
      <c r="C14" s="48"/>
      <c r="D14" s="159" t="s">
        <v>119</v>
      </c>
      <c r="E14" s="160"/>
      <c r="F14" s="160"/>
      <c r="G14" s="160"/>
      <c r="H14" s="160"/>
      <c r="I14" s="160"/>
      <c r="J14" s="160"/>
      <c r="K14" s="161"/>
      <c r="L14" s="49"/>
    </row>
    <row r="15" spans="1:77" s="47" customFormat="1" ht="15" customHeight="1">
      <c r="C15" s="48"/>
      <c r="D15" s="75" t="s">
        <v>37</v>
      </c>
      <c r="E15" s="76" t="s">
        <v>120</v>
      </c>
      <c r="F15" s="51">
        <v>10</v>
      </c>
      <c r="G15" s="77">
        <f>SUM(H15:K15)</f>
        <v>30325.851999999999</v>
      </c>
      <c r="H15" s="77">
        <f>H16+H17+H20+H23</f>
        <v>0</v>
      </c>
      <c r="I15" s="77">
        <f>I16+I17+I20+I23</f>
        <v>30325.851999999999</v>
      </c>
      <c r="J15" s="77">
        <f>J16+J17+J20+J23</f>
        <v>0</v>
      </c>
      <c r="K15" s="77">
        <f>K16+K17+K20+K23</f>
        <v>0</v>
      </c>
      <c r="L15" s="49"/>
      <c r="M15" s="62"/>
      <c r="P15" s="78">
        <v>10</v>
      </c>
    </row>
    <row r="16" spans="1:77" s="47" customFormat="1" ht="15" customHeight="1">
      <c r="C16" s="48"/>
      <c r="D16" s="75" t="s">
        <v>121</v>
      </c>
      <c r="E16" s="79" t="s">
        <v>122</v>
      </c>
      <c r="F16" s="51">
        <v>20</v>
      </c>
      <c r="G16" s="77">
        <f t="shared" ref="G16:G132" si="0">SUM(H16:K16)</f>
        <v>0</v>
      </c>
      <c r="H16" s="80"/>
      <c r="I16" s="80"/>
      <c r="J16" s="80"/>
      <c r="K16" s="80"/>
      <c r="L16" s="49"/>
      <c r="M16" s="62"/>
      <c r="P16" s="78">
        <v>20</v>
      </c>
    </row>
    <row r="17" spans="3:16" s="47" customFormat="1" ht="12.75">
      <c r="C17" s="48"/>
      <c r="D17" s="75" t="s">
        <v>123</v>
      </c>
      <c r="E17" s="79" t="s">
        <v>124</v>
      </c>
      <c r="F17" s="51">
        <v>30</v>
      </c>
      <c r="G17" s="77">
        <f t="shared" si="0"/>
        <v>0</v>
      </c>
      <c r="H17" s="77">
        <f>SUM(H18:H19)</f>
        <v>0</v>
      </c>
      <c r="I17" s="77">
        <f>SUM(I18:I19)</f>
        <v>0</v>
      </c>
      <c r="J17" s="77">
        <f>SUM(J18:J19)</f>
        <v>0</v>
      </c>
      <c r="K17" s="77">
        <f>SUM(K18:K19)</f>
        <v>0</v>
      </c>
      <c r="L17" s="49"/>
      <c r="M17" s="62"/>
      <c r="P17" s="78">
        <v>30</v>
      </c>
    </row>
    <row r="18" spans="3:16" s="47" customFormat="1" ht="12.75">
      <c r="C18" s="48"/>
      <c r="D18" s="81" t="s">
        <v>125</v>
      </c>
      <c r="E18" s="82"/>
      <c r="F18" s="83" t="s">
        <v>126</v>
      </c>
      <c r="G18" s="84"/>
      <c r="H18" s="84"/>
      <c r="I18" s="84"/>
      <c r="J18" s="84"/>
      <c r="K18" s="84"/>
      <c r="L18" s="49"/>
      <c r="M18" s="62"/>
      <c r="P18" s="78"/>
    </row>
    <row r="19" spans="3:16" s="47" customFormat="1" ht="12.75">
      <c r="C19" s="48"/>
      <c r="D19" s="85"/>
      <c r="E19" s="86" t="s">
        <v>127</v>
      </c>
      <c r="F19" s="87"/>
      <c r="G19" s="87"/>
      <c r="H19" s="87"/>
      <c r="I19" s="87"/>
      <c r="J19" s="87"/>
      <c r="K19" s="88"/>
      <c r="L19" s="49"/>
      <c r="M19" s="62"/>
      <c r="P19" s="89"/>
    </row>
    <row r="20" spans="3:16" s="47" customFormat="1" ht="12.75">
      <c r="C20" s="48"/>
      <c r="D20" s="75" t="s">
        <v>128</v>
      </c>
      <c r="E20" s="79" t="s">
        <v>129</v>
      </c>
      <c r="F20" s="51" t="s">
        <v>130</v>
      </c>
      <c r="G20" s="77">
        <f t="shared" si="0"/>
        <v>0</v>
      </c>
      <c r="H20" s="77">
        <f>SUM(H21:H22)</f>
        <v>0</v>
      </c>
      <c r="I20" s="77">
        <f>SUM(I21:I22)</f>
        <v>0</v>
      </c>
      <c r="J20" s="77">
        <f>SUM(J21:J22)</f>
        <v>0</v>
      </c>
      <c r="K20" s="77">
        <f>SUM(K21:K22)</f>
        <v>0</v>
      </c>
      <c r="L20" s="49"/>
      <c r="M20" s="62"/>
      <c r="P20" s="89"/>
    </row>
    <row r="21" spans="3:16" s="47" customFormat="1" ht="12.75">
      <c r="C21" s="48"/>
      <c r="D21" s="81" t="s">
        <v>131</v>
      </c>
      <c r="E21" s="82"/>
      <c r="F21" s="83" t="s">
        <v>130</v>
      </c>
      <c r="G21" s="84"/>
      <c r="H21" s="84"/>
      <c r="I21" s="84"/>
      <c r="J21" s="84"/>
      <c r="K21" s="84"/>
      <c r="L21" s="49"/>
      <c r="M21" s="62"/>
      <c r="P21" s="78"/>
    </row>
    <row r="22" spans="3:16" s="47" customFormat="1" ht="12.75">
      <c r="C22" s="48"/>
      <c r="D22" s="85"/>
      <c r="E22" s="86" t="s">
        <v>127</v>
      </c>
      <c r="F22" s="87"/>
      <c r="G22" s="87"/>
      <c r="H22" s="87"/>
      <c r="I22" s="87"/>
      <c r="J22" s="87"/>
      <c r="K22" s="88"/>
      <c r="L22" s="49"/>
      <c r="M22" s="62"/>
      <c r="P22" s="89"/>
    </row>
    <row r="23" spans="3:16" s="47" customFormat="1" ht="12.75">
      <c r="C23" s="48"/>
      <c r="D23" s="75" t="s">
        <v>132</v>
      </c>
      <c r="E23" s="79" t="s">
        <v>133</v>
      </c>
      <c r="F23" s="51" t="s">
        <v>134</v>
      </c>
      <c r="G23" s="77">
        <f t="shared" si="0"/>
        <v>30325.851999999999</v>
      </c>
      <c r="H23" s="77">
        <f>SUM(H24:H26)</f>
        <v>0</v>
      </c>
      <c r="I23" s="77">
        <f>SUM(I24:I26)</f>
        <v>30325.851999999999</v>
      </c>
      <c r="J23" s="77">
        <f>SUM(J24:J26)</f>
        <v>0</v>
      </c>
      <c r="K23" s="77">
        <f>SUM(K24:K26)</f>
        <v>0</v>
      </c>
      <c r="L23" s="49"/>
      <c r="M23" s="62"/>
      <c r="P23" s="78">
        <v>40</v>
      </c>
    </row>
    <row r="24" spans="3:16" s="47" customFormat="1" ht="12.75">
      <c r="C24" s="48"/>
      <c r="D24" s="81" t="s">
        <v>135</v>
      </c>
      <c r="E24" s="82"/>
      <c r="F24" s="83" t="s">
        <v>134</v>
      </c>
      <c r="G24" s="84"/>
      <c r="H24" s="84"/>
      <c r="I24" s="84"/>
      <c r="J24" s="84"/>
      <c r="K24" s="84"/>
      <c r="L24" s="49"/>
      <c r="M24" s="62"/>
      <c r="P24" s="78"/>
    </row>
    <row r="25" spans="3:16" s="47" customFormat="1" ht="15">
      <c r="C25" s="90" t="s">
        <v>136</v>
      </c>
      <c r="D25" s="91" t="s">
        <v>137</v>
      </c>
      <c r="E25" s="92" t="s">
        <v>138</v>
      </c>
      <c r="F25" s="93">
        <v>431</v>
      </c>
      <c r="G25" s="94">
        <f>SUM(H25:K25)</f>
        <v>30325.851999999999</v>
      </c>
      <c r="H25" s="95"/>
      <c r="I25" s="95">
        <f>'1'!H15+'2'!H15+'3'!H15+'4'!H15+'5'!H15+'6'!H15+'7'!H15+'8'!I25+'9'!I25+'10'!I25+'11'!I25+'12'!I25</f>
        <v>30325.851999999999</v>
      </c>
      <c r="J25" s="95"/>
      <c r="K25" s="96"/>
      <c r="L25" s="49"/>
      <c r="M25" s="97"/>
      <c r="N25" s="98" t="s">
        <v>140</v>
      </c>
      <c r="O25" s="98" t="s">
        <v>141</v>
      </c>
    </row>
    <row r="26" spans="3:16" s="47" customFormat="1" ht="12.75">
      <c r="C26" s="48"/>
      <c r="D26" s="85"/>
      <c r="E26" s="86" t="s">
        <v>127</v>
      </c>
      <c r="F26" s="87"/>
      <c r="G26" s="87"/>
      <c r="H26" s="87"/>
      <c r="I26" s="87"/>
      <c r="J26" s="87"/>
      <c r="K26" s="88"/>
      <c r="L26" s="49"/>
      <c r="M26" s="62"/>
      <c r="P26" s="78"/>
    </row>
    <row r="27" spans="3:16" s="47" customFormat="1" ht="22.5">
      <c r="C27" s="48"/>
      <c r="D27" s="75" t="s">
        <v>38</v>
      </c>
      <c r="E27" s="76" t="s">
        <v>14</v>
      </c>
      <c r="F27" s="51" t="s">
        <v>142</v>
      </c>
      <c r="G27" s="77">
        <f t="shared" si="0"/>
        <v>27637.455654813202</v>
      </c>
      <c r="H27" s="77">
        <f>H29+H30+H31</f>
        <v>0</v>
      </c>
      <c r="I27" s="77">
        <f>I28+I30+I31</f>
        <v>0</v>
      </c>
      <c r="J27" s="77">
        <f>J28+J29+J31</f>
        <v>26706.105687588493</v>
      </c>
      <c r="K27" s="77">
        <f>K28+K29+K30</f>
        <v>931.34996722470794</v>
      </c>
      <c r="L27" s="49"/>
      <c r="M27" s="62"/>
      <c r="P27" s="78">
        <v>50</v>
      </c>
    </row>
    <row r="28" spans="3:16" s="47" customFormat="1" ht="12.75">
      <c r="C28" s="48"/>
      <c r="D28" s="75" t="s">
        <v>143</v>
      </c>
      <c r="E28" s="79" t="s">
        <v>5</v>
      </c>
      <c r="F28" s="51" t="s">
        <v>144</v>
      </c>
      <c r="G28" s="77">
        <f t="shared" si="0"/>
        <v>0</v>
      </c>
      <c r="H28" s="99"/>
      <c r="I28" s="80"/>
      <c r="J28" s="80"/>
      <c r="K28" s="80"/>
      <c r="L28" s="49"/>
      <c r="M28" s="62"/>
      <c r="P28" s="78">
        <v>60</v>
      </c>
    </row>
    <row r="29" spans="3:16" s="47" customFormat="1" ht="12.75">
      <c r="C29" s="48"/>
      <c r="D29" s="75" t="s">
        <v>145</v>
      </c>
      <c r="E29" s="79" t="s">
        <v>6</v>
      </c>
      <c r="F29" s="51" t="s">
        <v>146</v>
      </c>
      <c r="G29" s="77">
        <f t="shared" si="0"/>
        <v>26706.105687588493</v>
      </c>
      <c r="H29" s="80"/>
      <c r="I29" s="99"/>
      <c r="J29" s="80">
        <f>I43</f>
        <v>26706.105687588493</v>
      </c>
      <c r="K29" s="80"/>
      <c r="L29" s="49"/>
      <c r="M29" s="62"/>
      <c r="P29" s="78">
        <v>70</v>
      </c>
    </row>
    <row r="30" spans="3:16" s="47" customFormat="1" ht="12.75">
      <c r="C30" s="48"/>
      <c r="D30" s="75" t="s">
        <v>147</v>
      </c>
      <c r="E30" s="79" t="s">
        <v>7</v>
      </c>
      <c r="F30" s="51" t="s">
        <v>148</v>
      </c>
      <c r="G30" s="77">
        <f t="shared" si="0"/>
        <v>931.34996722470794</v>
      </c>
      <c r="H30" s="80"/>
      <c r="I30" s="80"/>
      <c r="J30" s="99"/>
      <c r="K30" s="80">
        <f>J43</f>
        <v>931.34996722470794</v>
      </c>
      <c r="L30" s="49"/>
      <c r="M30" s="62"/>
      <c r="P30" s="78">
        <v>80</v>
      </c>
    </row>
    <row r="31" spans="3:16" s="47" customFormat="1" ht="12.75">
      <c r="C31" s="48"/>
      <c r="D31" s="75" t="s">
        <v>149</v>
      </c>
      <c r="E31" s="79" t="s">
        <v>81</v>
      </c>
      <c r="F31" s="51" t="s">
        <v>150</v>
      </c>
      <c r="G31" s="77">
        <f t="shared" si="0"/>
        <v>0</v>
      </c>
      <c r="H31" s="80"/>
      <c r="I31" s="80"/>
      <c r="J31" s="80"/>
      <c r="K31" s="99"/>
      <c r="L31" s="49"/>
      <c r="M31" s="62"/>
      <c r="P31" s="78">
        <v>90</v>
      </c>
    </row>
    <row r="32" spans="3:16" s="47" customFormat="1" ht="22.5">
      <c r="C32" s="48"/>
      <c r="D32" s="75" t="s">
        <v>39</v>
      </c>
      <c r="E32" s="100" t="s">
        <v>89</v>
      </c>
      <c r="F32" s="51" t="s">
        <v>151</v>
      </c>
      <c r="G32" s="77">
        <f t="shared" si="0"/>
        <v>0</v>
      </c>
      <c r="H32" s="80"/>
      <c r="I32" s="80"/>
      <c r="J32" s="80"/>
      <c r="K32" s="80"/>
      <c r="L32" s="49"/>
      <c r="M32" s="62"/>
      <c r="P32" s="78"/>
    </row>
    <row r="33" spans="3:16" s="47" customFormat="1" ht="12.75">
      <c r="C33" s="48"/>
      <c r="D33" s="75" t="s">
        <v>40</v>
      </c>
      <c r="E33" s="76" t="s">
        <v>152</v>
      </c>
      <c r="F33" s="101" t="s">
        <v>153</v>
      </c>
      <c r="G33" s="77">
        <f t="shared" si="0"/>
        <v>26968.683000000001</v>
      </c>
      <c r="H33" s="77">
        <f>H34+H36+H39+H42</f>
        <v>0</v>
      </c>
      <c r="I33" s="77">
        <f>I34+I36+I39+I42</f>
        <v>3309.2160000000003</v>
      </c>
      <c r="J33" s="77">
        <f>J34+J36+J39+J42</f>
        <v>22986.363000000001</v>
      </c>
      <c r="K33" s="77">
        <f>K34+K36+K39+K42</f>
        <v>673.10400000000004</v>
      </c>
      <c r="L33" s="49"/>
      <c r="M33" s="62"/>
      <c r="P33" s="78">
        <v>100</v>
      </c>
    </row>
    <row r="34" spans="3:16" s="47" customFormat="1" ht="22.5">
      <c r="C34" s="48"/>
      <c r="D34" s="75" t="s">
        <v>154</v>
      </c>
      <c r="E34" s="79" t="s">
        <v>155</v>
      </c>
      <c r="F34" s="51" t="s">
        <v>156</v>
      </c>
      <c r="G34" s="77">
        <f t="shared" si="0"/>
        <v>26968.683000000001</v>
      </c>
      <c r="H34" s="29"/>
      <c r="I34" s="29">
        <f>'1'!H25+'2'!H25+'3'!H25+'4'!H25+'5'!H25+'6'!H25+'7'!H25+'8'!I34+'9'!I34+'10'!I34+'11'!I34+'12'!I34</f>
        <v>3309.2160000000003</v>
      </c>
      <c r="J34" s="29">
        <f>'1'!I25+'2'!I25+'3'!I25+'4'!I25+'5'!I25+'6'!I25+'7'!I25+'8'!J34+'9'!J34+'10'!J34+'11'!J34+'12'!J34</f>
        <v>22986.363000000001</v>
      </c>
      <c r="K34" s="29">
        <f>'1'!J25+'2'!J25+'3'!J25+'4'!J25+'5'!J25+'6'!J25+'7'!J25+'8'!K34+'9'!K34+'10'!K34+'11'!K34+'12'!K34</f>
        <v>673.10400000000004</v>
      </c>
      <c r="L34" s="49"/>
      <c r="M34" s="62"/>
      <c r="P34" s="78"/>
    </row>
    <row r="35" spans="3:16" s="47" customFormat="1" ht="22.5">
      <c r="C35" s="48"/>
      <c r="D35" s="75" t="s">
        <v>157</v>
      </c>
      <c r="E35" s="102" t="s">
        <v>158</v>
      </c>
      <c r="F35" s="51" t="s">
        <v>159</v>
      </c>
      <c r="G35" s="77">
        <f t="shared" si="0"/>
        <v>0</v>
      </c>
      <c r="H35" s="80"/>
      <c r="I35" s="80"/>
      <c r="J35" s="80"/>
      <c r="K35" s="80"/>
      <c r="L35" s="49"/>
      <c r="M35" s="62"/>
      <c r="P35" s="78"/>
    </row>
    <row r="36" spans="3:16" s="47" customFormat="1" ht="12.75">
      <c r="C36" s="48"/>
      <c r="D36" s="75" t="s">
        <v>160</v>
      </c>
      <c r="E36" s="79" t="s">
        <v>161</v>
      </c>
      <c r="F36" s="51" t="s">
        <v>162</v>
      </c>
      <c r="G36" s="77">
        <f t="shared" si="0"/>
        <v>0</v>
      </c>
      <c r="H36" s="80"/>
      <c r="I36" s="80"/>
      <c r="J36" s="80"/>
      <c r="K36" s="80"/>
      <c r="L36" s="49"/>
      <c r="M36" s="62"/>
      <c r="P36" s="78"/>
    </row>
    <row r="37" spans="3:16" s="47" customFormat="1" ht="12.75">
      <c r="C37" s="48"/>
      <c r="D37" s="75" t="s">
        <v>163</v>
      </c>
      <c r="E37" s="102" t="s">
        <v>164</v>
      </c>
      <c r="F37" s="51" t="s">
        <v>165</v>
      </c>
      <c r="G37" s="77">
        <f t="shared" si="0"/>
        <v>0</v>
      </c>
      <c r="H37" s="80"/>
      <c r="I37" s="80"/>
      <c r="J37" s="80"/>
      <c r="K37" s="80"/>
      <c r="L37" s="49"/>
      <c r="M37" s="62"/>
      <c r="P37" s="78"/>
    </row>
    <row r="38" spans="3:16" s="47" customFormat="1" ht="22.5">
      <c r="C38" s="48"/>
      <c r="D38" s="75" t="s">
        <v>166</v>
      </c>
      <c r="E38" s="103" t="s">
        <v>158</v>
      </c>
      <c r="F38" s="51" t="s">
        <v>167</v>
      </c>
      <c r="G38" s="77">
        <f t="shared" si="0"/>
        <v>0</v>
      </c>
      <c r="H38" s="80"/>
      <c r="I38" s="80"/>
      <c r="J38" s="80"/>
      <c r="K38" s="80"/>
      <c r="L38" s="49"/>
      <c r="M38" s="62"/>
      <c r="P38" s="78"/>
    </row>
    <row r="39" spans="3:16" s="47" customFormat="1" ht="12.75">
      <c r="C39" s="48"/>
      <c r="D39" s="75" t="s">
        <v>168</v>
      </c>
      <c r="E39" s="79" t="s">
        <v>169</v>
      </c>
      <c r="F39" s="51" t="s">
        <v>170</v>
      </c>
      <c r="G39" s="77">
        <f t="shared" si="0"/>
        <v>0</v>
      </c>
      <c r="H39" s="77">
        <f>SUM(H40:H41)</f>
        <v>0</v>
      </c>
      <c r="I39" s="77">
        <f>SUM(I40:I41)</f>
        <v>0</v>
      </c>
      <c r="J39" s="77">
        <f>SUM(J40:J41)</f>
        <v>0</v>
      </c>
      <c r="K39" s="77">
        <f>SUM(K40:K41)</f>
        <v>0</v>
      </c>
      <c r="L39" s="49"/>
      <c r="M39" s="62"/>
      <c r="P39" s="78"/>
    </row>
    <row r="40" spans="3:16" s="47" customFormat="1" ht="12.75">
      <c r="C40" s="48"/>
      <c r="D40" s="81" t="s">
        <v>171</v>
      </c>
      <c r="E40" s="82"/>
      <c r="F40" s="83" t="s">
        <v>170</v>
      </c>
      <c r="G40" s="84"/>
      <c r="H40" s="84"/>
      <c r="I40" s="84"/>
      <c r="J40" s="84"/>
      <c r="K40" s="84"/>
      <c r="L40" s="49"/>
      <c r="M40" s="62"/>
      <c r="P40" s="78"/>
    </row>
    <row r="41" spans="3:16" s="47" customFormat="1" ht="12.75">
      <c r="C41" s="48"/>
      <c r="D41" s="104"/>
      <c r="E41" s="86" t="s">
        <v>127</v>
      </c>
      <c r="F41" s="87"/>
      <c r="G41" s="87"/>
      <c r="H41" s="87"/>
      <c r="I41" s="87"/>
      <c r="J41" s="87"/>
      <c r="K41" s="88"/>
      <c r="L41" s="49"/>
      <c r="M41" s="62"/>
      <c r="P41" s="78"/>
    </row>
    <row r="42" spans="3:16" s="47" customFormat="1" ht="12.75">
      <c r="C42" s="48"/>
      <c r="D42" s="75" t="s">
        <v>172</v>
      </c>
      <c r="E42" s="105" t="s">
        <v>173</v>
      </c>
      <c r="F42" s="51" t="s">
        <v>174</v>
      </c>
      <c r="G42" s="77">
        <f t="shared" si="0"/>
        <v>0</v>
      </c>
      <c r="H42" s="80"/>
      <c r="I42" s="80"/>
      <c r="J42" s="80"/>
      <c r="K42" s="80"/>
      <c r="L42" s="49"/>
      <c r="M42" s="62"/>
      <c r="P42" s="78">
        <v>120</v>
      </c>
    </row>
    <row r="43" spans="3:16" s="47" customFormat="1" ht="12.75">
      <c r="C43" s="48"/>
      <c r="D43" s="75" t="s">
        <v>41</v>
      </c>
      <c r="E43" s="76" t="s">
        <v>87</v>
      </c>
      <c r="F43" s="51" t="s">
        <v>175</v>
      </c>
      <c r="G43" s="77">
        <f t="shared" si="0"/>
        <v>27848.355654813196</v>
      </c>
      <c r="H43" s="80"/>
      <c r="I43" s="80">
        <f>I15-I33-I46-I45</f>
        <v>26706.105687588493</v>
      </c>
      <c r="J43" s="80">
        <f>I43-J33-J46-J45</f>
        <v>931.34996722470794</v>
      </c>
      <c r="K43" s="80">
        <f>J43-K33-K46-K45</f>
        <v>210.89999999999577</v>
      </c>
      <c r="L43" s="49"/>
      <c r="M43" s="62"/>
      <c r="P43" s="78">
        <v>150</v>
      </c>
    </row>
    <row r="44" spans="3:16" s="47" customFormat="1" ht="12.75">
      <c r="C44" s="48"/>
      <c r="D44" s="75" t="s">
        <v>42</v>
      </c>
      <c r="E44" s="76" t="s">
        <v>88</v>
      </c>
      <c r="F44" s="51" t="s">
        <v>176</v>
      </c>
      <c r="G44" s="77">
        <f t="shared" si="0"/>
        <v>0</v>
      </c>
      <c r="H44" s="80"/>
      <c r="I44" s="80"/>
      <c r="J44" s="80"/>
      <c r="K44" s="80"/>
      <c r="L44" s="49"/>
      <c r="M44" s="62"/>
      <c r="P44" s="78">
        <v>160</v>
      </c>
    </row>
    <row r="45" spans="3:16" s="47" customFormat="1" ht="12.75">
      <c r="C45" s="48"/>
      <c r="D45" s="75" t="s">
        <v>43</v>
      </c>
      <c r="E45" s="76" t="s">
        <v>90</v>
      </c>
      <c r="F45" s="51" t="s">
        <v>177</v>
      </c>
      <c r="G45" s="77">
        <f t="shared" si="0"/>
        <v>657.69400000000007</v>
      </c>
      <c r="H45" s="80"/>
      <c r="I45" s="80"/>
      <c r="J45" s="80">
        <f>'1'!I32+'2'!I32+'3'!I32+'4'!I32+'5'!I32+'6'!I32+'7'!I32+'8'!J45+'9'!J45+'10'!J45+'11'!J45+'12'!J45</f>
        <v>657.69400000000007</v>
      </c>
      <c r="K45" s="80"/>
      <c r="L45" s="49"/>
      <c r="M45" s="62"/>
      <c r="P45" s="78">
        <v>180</v>
      </c>
    </row>
    <row r="46" spans="3:16" s="47" customFormat="1" ht="12.75">
      <c r="C46" s="48"/>
      <c r="D46" s="75" t="s">
        <v>44</v>
      </c>
      <c r="E46" s="76" t="s">
        <v>178</v>
      </c>
      <c r="F46" s="51" t="s">
        <v>179</v>
      </c>
      <c r="G46" s="77">
        <f t="shared" si="0"/>
        <v>2488.5749999999998</v>
      </c>
      <c r="H46" s="80"/>
      <c r="I46" s="80">
        <f>'1'!H33+'2'!H33+'3'!H33+'4'!H33+'5'!H33+'6'!H33+'7'!H33+'8'!I46+'9'!I46+'10'!I46+'11'!I46+'12'!I46</f>
        <v>310.53031241150359</v>
      </c>
      <c r="J46" s="80">
        <f>'1'!I33+'2'!I33+'3'!I33+'4'!I33+'5'!I33+'6'!I33+'7'!I33+'8'!J46+'9'!J46+'10'!J46+'11'!J46+'12'!J46</f>
        <v>2130.6987203637841</v>
      </c>
      <c r="K46" s="80">
        <f>'1'!J33+'2'!J33+'3'!J33+'4'!J33+'5'!J33+'6'!J33+'7'!J33+'8'!K46+'9'!K46+'10'!K46+'11'!K46+'12'!K46</f>
        <v>47.345967224712133</v>
      </c>
      <c r="L46" s="49"/>
      <c r="M46" s="62"/>
      <c r="P46" s="78">
        <v>190</v>
      </c>
    </row>
    <row r="47" spans="3:16" s="47" customFormat="1" ht="22.5">
      <c r="C47" s="48"/>
      <c r="D47" s="75" t="s">
        <v>180</v>
      </c>
      <c r="E47" s="79" t="s">
        <v>181</v>
      </c>
      <c r="F47" s="51" t="s">
        <v>182</v>
      </c>
      <c r="G47" s="77">
        <f t="shared" si="0"/>
        <v>58.362600097810336</v>
      </c>
      <c r="H47" s="80"/>
      <c r="I47" s="80"/>
      <c r="J47" s="80">
        <f>'1'!I34+'2'!I34+'3'!I34+'4'!I34+'5'!I34+'6'!I34+'7'!I34+'8'!J47+'9'!J47+'10'!J47+'11'!J47+'12'!J47</f>
        <v>58.362600097810336</v>
      </c>
      <c r="K47" s="80"/>
      <c r="L47" s="49"/>
      <c r="M47" s="62"/>
      <c r="P47" s="78">
        <v>200</v>
      </c>
    </row>
    <row r="48" spans="3:16" s="47" customFormat="1" ht="22.5">
      <c r="C48" s="48"/>
      <c r="D48" s="75" t="s">
        <v>45</v>
      </c>
      <c r="E48" s="76" t="s">
        <v>183</v>
      </c>
      <c r="F48" s="51" t="s">
        <v>184</v>
      </c>
      <c r="G48" s="77">
        <f t="shared" si="0"/>
        <v>1591.1522970000003</v>
      </c>
      <c r="H48" s="80"/>
      <c r="I48" s="129">
        <f>I34/100*5.9</f>
        <v>195.24374400000005</v>
      </c>
      <c r="J48" s="129">
        <f t="shared" ref="J48:K48" si="1">J34/100*5.9</f>
        <v>1356.1954170000001</v>
      </c>
      <c r="K48" s="129">
        <f t="shared" si="1"/>
        <v>39.713136000000006</v>
      </c>
      <c r="L48" s="49"/>
      <c r="M48" s="62"/>
      <c r="P48" s="89"/>
    </row>
    <row r="49" spans="3:16" s="47" customFormat="1" ht="45">
      <c r="C49" s="48"/>
      <c r="D49" s="75" t="s">
        <v>46</v>
      </c>
      <c r="E49" s="100" t="s">
        <v>185</v>
      </c>
      <c r="F49" s="51" t="s">
        <v>186</v>
      </c>
      <c r="G49" s="77">
        <f t="shared" si="0"/>
        <v>897.42270299999973</v>
      </c>
      <c r="H49" s="77">
        <f>H46-H48</f>
        <v>0</v>
      </c>
      <c r="I49" s="77">
        <f>I46-I48</f>
        <v>115.28656841150354</v>
      </c>
      <c r="J49" s="77">
        <f>J46-J48</f>
        <v>774.50330336378397</v>
      </c>
      <c r="K49" s="77">
        <f>K46-K48</f>
        <v>7.6328312247121275</v>
      </c>
      <c r="L49" s="49"/>
      <c r="M49" s="62"/>
      <c r="P49" s="89"/>
    </row>
    <row r="50" spans="3:16" s="47" customFormat="1" ht="12.75">
      <c r="C50" s="48"/>
      <c r="D50" s="75" t="s">
        <v>47</v>
      </c>
      <c r="E50" s="76" t="s">
        <v>93</v>
      </c>
      <c r="F50" s="51" t="s">
        <v>187</v>
      </c>
      <c r="G50" s="77">
        <f t="shared" si="0"/>
        <v>0</v>
      </c>
      <c r="H50" s="77">
        <f>(H15+H27+H32)-(H33+H43+H44+H45+H46)</f>
        <v>0</v>
      </c>
      <c r="I50" s="77">
        <f>(I15+I27+I32)-(I33+I43+I44+I45+I46)</f>
        <v>0</v>
      </c>
      <c r="J50" s="77">
        <f>(J15+J27+J32)-(J33+J43+J44+J45+J46)</f>
        <v>0</v>
      </c>
      <c r="K50" s="77">
        <f>(K15+K27+K32)-(K33+K43+K44+K45+K46)</f>
        <v>0</v>
      </c>
      <c r="L50" s="49"/>
      <c r="M50" s="62"/>
      <c r="P50" s="78">
        <v>210</v>
      </c>
    </row>
    <row r="51" spans="3:16" s="47" customFormat="1" ht="12.75">
      <c r="C51" s="48"/>
      <c r="D51" s="159" t="s">
        <v>188</v>
      </c>
      <c r="E51" s="160"/>
      <c r="F51" s="160"/>
      <c r="G51" s="160"/>
      <c r="H51" s="160"/>
      <c r="I51" s="160"/>
      <c r="J51" s="160"/>
      <c r="K51" s="161"/>
      <c r="L51" s="49"/>
      <c r="M51" s="62"/>
      <c r="P51" s="89"/>
    </row>
    <row r="52" spans="3:16" s="47" customFormat="1" ht="12.75">
      <c r="C52" s="48"/>
      <c r="D52" s="75" t="s">
        <v>48</v>
      </c>
      <c r="E52" s="76" t="s">
        <v>120</v>
      </c>
      <c r="F52" s="51" t="s">
        <v>189</v>
      </c>
      <c r="G52" s="77">
        <f t="shared" si="0"/>
        <v>53.484747795414464</v>
      </c>
      <c r="H52" s="77">
        <f>H53+H54+H57+H60</f>
        <v>0</v>
      </c>
      <c r="I52" s="77">
        <f>I53+I54+I57+I60</f>
        <v>53.484747795414464</v>
      </c>
      <c r="J52" s="77">
        <f>J53+J54+J57+J60</f>
        <v>0</v>
      </c>
      <c r="K52" s="77">
        <f>K53+K54+K57+K60</f>
        <v>0</v>
      </c>
      <c r="L52" s="49"/>
      <c r="M52" s="62"/>
      <c r="P52" s="78">
        <v>300</v>
      </c>
    </row>
    <row r="53" spans="3:16" s="47" customFormat="1" ht="12.75">
      <c r="C53" s="48"/>
      <c r="D53" s="75" t="s">
        <v>190</v>
      </c>
      <c r="E53" s="79" t="s">
        <v>122</v>
      </c>
      <c r="F53" s="51" t="s">
        <v>191</v>
      </c>
      <c r="G53" s="77">
        <f t="shared" si="0"/>
        <v>0</v>
      </c>
      <c r="H53" s="80">
        <f>H16/6804*12</f>
        <v>0</v>
      </c>
      <c r="I53" s="80">
        <f>I16/6804*12</f>
        <v>0</v>
      </c>
      <c r="J53" s="80">
        <f>J16/6804*12</f>
        <v>0</v>
      </c>
      <c r="K53" s="80">
        <f>K16/6804*12</f>
        <v>0</v>
      </c>
      <c r="L53" s="49"/>
      <c r="M53" s="62"/>
      <c r="P53" s="78">
        <v>310</v>
      </c>
    </row>
    <row r="54" spans="3:16" s="47" customFormat="1" ht="12.75">
      <c r="C54" s="48"/>
      <c r="D54" s="75" t="s">
        <v>192</v>
      </c>
      <c r="E54" s="79" t="s">
        <v>124</v>
      </c>
      <c r="F54" s="51" t="s">
        <v>193</v>
      </c>
      <c r="G54" s="77">
        <f t="shared" si="0"/>
        <v>0</v>
      </c>
      <c r="H54" s="77">
        <f>SUM(H55:H56)</f>
        <v>0</v>
      </c>
      <c r="I54" s="77">
        <f>SUM(I55:I56)</f>
        <v>0</v>
      </c>
      <c r="J54" s="77">
        <f>SUM(J55:J56)</f>
        <v>0</v>
      </c>
      <c r="K54" s="77">
        <f>SUM(K55:K56)</f>
        <v>0</v>
      </c>
      <c r="L54" s="49"/>
      <c r="M54" s="62"/>
      <c r="P54" s="78">
        <v>320</v>
      </c>
    </row>
    <row r="55" spans="3:16" s="47" customFormat="1" ht="12.75">
      <c r="C55" s="48"/>
      <c r="D55" s="81" t="s">
        <v>194</v>
      </c>
      <c r="E55" s="82"/>
      <c r="F55" s="83" t="s">
        <v>193</v>
      </c>
      <c r="G55" s="84"/>
      <c r="H55" s="84"/>
      <c r="I55" s="84"/>
      <c r="J55" s="84"/>
      <c r="K55" s="84"/>
      <c r="L55" s="49"/>
      <c r="M55" s="62"/>
      <c r="P55" s="78"/>
    </row>
    <row r="56" spans="3:16" s="47" customFormat="1" ht="12.75">
      <c r="C56" s="48"/>
      <c r="D56" s="85"/>
      <c r="E56" s="86" t="s">
        <v>127</v>
      </c>
      <c r="F56" s="87"/>
      <c r="G56" s="87"/>
      <c r="H56" s="87"/>
      <c r="I56" s="87"/>
      <c r="J56" s="87"/>
      <c r="K56" s="88"/>
      <c r="L56" s="49"/>
      <c r="M56" s="62"/>
      <c r="P56" s="78"/>
    </row>
    <row r="57" spans="3:16" s="47" customFormat="1" ht="12.75">
      <c r="C57" s="48"/>
      <c r="D57" s="75" t="s">
        <v>195</v>
      </c>
      <c r="E57" s="79" t="s">
        <v>129</v>
      </c>
      <c r="F57" s="51" t="s">
        <v>196</v>
      </c>
      <c r="G57" s="77">
        <f t="shared" si="0"/>
        <v>0</v>
      </c>
      <c r="H57" s="77">
        <f>SUM(H58:H59)</f>
        <v>0</v>
      </c>
      <c r="I57" s="77">
        <f>SUM(I58:I59)</f>
        <v>0</v>
      </c>
      <c r="J57" s="77">
        <f>SUM(J58:J59)</f>
        <v>0</v>
      </c>
      <c r="K57" s="77">
        <f>SUM(K58:K59)</f>
        <v>0</v>
      </c>
      <c r="L57" s="49"/>
      <c r="M57" s="62"/>
      <c r="P57" s="78"/>
    </row>
    <row r="58" spans="3:16" s="47" customFormat="1" ht="12.75">
      <c r="C58" s="48"/>
      <c r="D58" s="81" t="s">
        <v>197</v>
      </c>
      <c r="E58" s="82"/>
      <c r="F58" s="83" t="s">
        <v>196</v>
      </c>
      <c r="G58" s="84"/>
      <c r="H58" s="84"/>
      <c r="I58" s="84"/>
      <c r="J58" s="84"/>
      <c r="K58" s="84"/>
      <c r="L58" s="49"/>
      <c r="M58" s="62"/>
      <c r="P58" s="78"/>
    </row>
    <row r="59" spans="3:16" s="47" customFormat="1" ht="12.75">
      <c r="C59" s="48"/>
      <c r="D59" s="85"/>
      <c r="E59" s="86" t="s">
        <v>127</v>
      </c>
      <c r="F59" s="87"/>
      <c r="G59" s="87"/>
      <c r="H59" s="87"/>
      <c r="I59" s="87"/>
      <c r="J59" s="87"/>
      <c r="K59" s="88"/>
      <c r="L59" s="49"/>
      <c r="M59" s="62"/>
      <c r="P59" s="78"/>
    </row>
    <row r="60" spans="3:16" s="47" customFormat="1" ht="12.75">
      <c r="C60" s="48"/>
      <c r="D60" s="75" t="s">
        <v>198</v>
      </c>
      <c r="E60" s="79" t="s">
        <v>133</v>
      </c>
      <c r="F60" s="51" t="s">
        <v>199</v>
      </c>
      <c r="G60" s="77">
        <f t="shared" si="0"/>
        <v>53.484747795414464</v>
      </c>
      <c r="H60" s="77">
        <f>SUM(H61:H63)</f>
        <v>0</v>
      </c>
      <c r="I60" s="77">
        <f>SUM(I61:I63)</f>
        <v>53.484747795414464</v>
      </c>
      <c r="J60" s="77">
        <f>SUM(J61:J63)</f>
        <v>0</v>
      </c>
      <c r="K60" s="77">
        <f>SUM(K61:K63)</f>
        <v>0</v>
      </c>
      <c r="L60" s="49"/>
      <c r="M60" s="62"/>
      <c r="P60" s="78">
        <v>330</v>
      </c>
    </row>
    <row r="61" spans="3:16" s="47" customFormat="1" ht="12.75">
      <c r="C61" s="48"/>
      <c r="D61" s="81" t="s">
        <v>200</v>
      </c>
      <c r="E61" s="82"/>
      <c r="F61" s="83" t="s">
        <v>199</v>
      </c>
      <c r="G61" s="84"/>
      <c r="H61" s="84"/>
      <c r="I61" s="84"/>
      <c r="J61" s="84"/>
      <c r="K61" s="84"/>
      <c r="L61" s="49"/>
      <c r="M61" s="62"/>
      <c r="P61" s="78"/>
    </row>
    <row r="62" spans="3:16" s="47" customFormat="1" ht="15">
      <c r="C62" s="90" t="s">
        <v>136</v>
      </c>
      <c r="D62" s="91" t="s">
        <v>201</v>
      </c>
      <c r="E62" s="92" t="s">
        <v>138</v>
      </c>
      <c r="F62" s="93">
        <v>1461</v>
      </c>
      <c r="G62" s="94">
        <f>SUM(H62:K62)</f>
        <v>53.484747795414464</v>
      </c>
      <c r="H62" s="95">
        <f>H25/6804*12</f>
        <v>0</v>
      </c>
      <c r="I62" s="95">
        <f>I25/6804*12</f>
        <v>53.484747795414464</v>
      </c>
      <c r="J62" s="95">
        <f>J25/6804*12</f>
        <v>0</v>
      </c>
      <c r="K62" s="95">
        <f>K25/6804*12</f>
        <v>0</v>
      </c>
      <c r="L62" s="49"/>
      <c r="M62" s="97" t="s">
        <v>139</v>
      </c>
      <c r="N62" s="98" t="s">
        <v>140</v>
      </c>
      <c r="O62" s="98" t="s">
        <v>141</v>
      </c>
    </row>
    <row r="63" spans="3:16" s="47" customFormat="1" ht="12.75">
      <c r="C63" s="48"/>
      <c r="D63" s="85"/>
      <c r="E63" s="86" t="s">
        <v>127</v>
      </c>
      <c r="F63" s="87"/>
      <c r="G63" s="87"/>
      <c r="H63" s="87"/>
      <c r="I63" s="87"/>
      <c r="J63" s="87"/>
      <c r="K63" s="88"/>
      <c r="L63" s="49"/>
      <c r="M63" s="62"/>
      <c r="P63" s="78"/>
    </row>
    <row r="64" spans="3:16" s="47" customFormat="1" ht="22.5">
      <c r="C64" s="48"/>
      <c r="D64" s="75" t="s">
        <v>49</v>
      </c>
      <c r="E64" s="76" t="s">
        <v>14</v>
      </c>
      <c r="F64" s="51" t="s">
        <v>202</v>
      </c>
      <c r="G64" s="77">
        <f t="shared" si="0"/>
        <v>48.743308033180249</v>
      </c>
      <c r="H64" s="77">
        <f>H66+H67+H68</f>
        <v>0</v>
      </c>
      <c r="I64" s="77">
        <f>I65+I67+I68</f>
        <v>0</v>
      </c>
      <c r="J64" s="77">
        <f>J65+J66+J68</f>
        <v>47.100715498392404</v>
      </c>
      <c r="K64" s="77">
        <f>K65+K66+K67</f>
        <v>1.6425925347878447</v>
      </c>
      <c r="L64" s="49"/>
      <c r="M64" s="62"/>
      <c r="P64" s="78">
        <v>340</v>
      </c>
    </row>
    <row r="65" spans="3:16" s="47" customFormat="1" ht="12.75">
      <c r="C65" s="48"/>
      <c r="D65" s="75" t="s">
        <v>203</v>
      </c>
      <c r="E65" s="79" t="s">
        <v>5</v>
      </c>
      <c r="F65" s="51" t="s">
        <v>204</v>
      </c>
      <c r="G65" s="77">
        <f t="shared" si="0"/>
        <v>0</v>
      </c>
      <c r="H65" s="99"/>
      <c r="I65" s="95">
        <f t="shared" ref="H65:K75" si="2">I28/6804*12</f>
        <v>0</v>
      </c>
      <c r="J65" s="95">
        <f t="shared" si="2"/>
        <v>0</v>
      </c>
      <c r="K65" s="95">
        <f t="shared" si="2"/>
        <v>0</v>
      </c>
      <c r="L65" s="49"/>
      <c r="M65" s="62"/>
      <c r="P65" s="78">
        <v>350</v>
      </c>
    </row>
    <row r="66" spans="3:16" s="47" customFormat="1" ht="12.75">
      <c r="C66" s="48"/>
      <c r="D66" s="75" t="s">
        <v>205</v>
      </c>
      <c r="E66" s="79" t="s">
        <v>6</v>
      </c>
      <c r="F66" s="51" t="s">
        <v>206</v>
      </c>
      <c r="G66" s="77">
        <f t="shared" si="0"/>
        <v>47.100715498392404</v>
      </c>
      <c r="H66" s="95">
        <f t="shared" si="2"/>
        <v>0</v>
      </c>
      <c r="I66" s="106"/>
      <c r="J66" s="95">
        <f t="shared" si="2"/>
        <v>47.100715498392404</v>
      </c>
      <c r="K66" s="95">
        <f t="shared" si="2"/>
        <v>0</v>
      </c>
      <c r="L66" s="49"/>
      <c r="M66" s="62"/>
      <c r="P66" s="78">
        <v>360</v>
      </c>
    </row>
    <row r="67" spans="3:16" s="47" customFormat="1" ht="12.75">
      <c r="C67" s="48"/>
      <c r="D67" s="75" t="s">
        <v>207</v>
      </c>
      <c r="E67" s="79" t="s">
        <v>7</v>
      </c>
      <c r="F67" s="51" t="s">
        <v>208</v>
      </c>
      <c r="G67" s="77">
        <f t="shared" si="0"/>
        <v>1.6425925347878447</v>
      </c>
      <c r="H67" s="95">
        <f t="shared" si="2"/>
        <v>0</v>
      </c>
      <c r="I67" s="95">
        <f t="shared" si="2"/>
        <v>0</v>
      </c>
      <c r="J67" s="99"/>
      <c r="K67" s="95">
        <f t="shared" si="2"/>
        <v>1.6425925347878447</v>
      </c>
      <c r="L67" s="49"/>
      <c r="M67" s="62"/>
      <c r="P67" s="78">
        <v>370</v>
      </c>
    </row>
    <row r="68" spans="3:16" s="47" customFormat="1" ht="12.75">
      <c r="C68" s="48"/>
      <c r="D68" s="75" t="s">
        <v>209</v>
      </c>
      <c r="E68" s="79" t="s">
        <v>81</v>
      </c>
      <c r="F68" s="51" t="s">
        <v>210</v>
      </c>
      <c r="G68" s="77">
        <f t="shared" si="0"/>
        <v>0</v>
      </c>
      <c r="H68" s="95">
        <f t="shared" si="2"/>
        <v>0</v>
      </c>
      <c r="I68" s="95">
        <f t="shared" si="2"/>
        <v>0</v>
      </c>
      <c r="J68" s="95">
        <f t="shared" si="2"/>
        <v>0</v>
      </c>
      <c r="K68" s="99"/>
      <c r="L68" s="49"/>
      <c r="M68" s="62"/>
      <c r="P68" s="78">
        <v>380</v>
      </c>
    </row>
    <row r="69" spans="3:16" s="47" customFormat="1" ht="22.5">
      <c r="C69" s="48"/>
      <c r="D69" s="75" t="s">
        <v>50</v>
      </c>
      <c r="E69" s="100" t="s">
        <v>89</v>
      </c>
      <c r="F69" s="51" t="s">
        <v>211</v>
      </c>
      <c r="G69" s="77">
        <f t="shared" si="0"/>
        <v>0</v>
      </c>
      <c r="H69" s="95">
        <f>H32/6804*12</f>
        <v>0</v>
      </c>
      <c r="I69" s="95">
        <f t="shared" si="2"/>
        <v>0</v>
      </c>
      <c r="J69" s="95">
        <f t="shared" si="2"/>
        <v>0</v>
      </c>
      <c r="K69" s="95">
        <f t="shared" si="2"/>
        <v>0</v>
      </c>
      <c r="L69" s="49"/>
      <c r="M69" s="62"/>
      <c r="P69" s="78"/>
    </row>
    <row r="70" spans="3:16" s="47" customFormat="1" ht="12.75">
      <c r="C70" s="48"/>
      <c r="D70" s="75" t="s">
        <v>51</v>
      </c>
      <c r="E70" s="76" t="s">
        <v>152</v>
      </c>
      <c r="F70" s="101" t="s">
        <v>212</v>
      </c>
      <c r="G70" s="77">
        <f t="shared" si="0"/>
        <v>47.563814814814812</v>
      </c>
      <c r="H70" s="77">
        <f>H71+H73+H76+H79</f>
        <v>0</v>
      </c>
      <c r="I70" s="77">
        <f>I71+I73+I76+I79</f>
        <v>5.8363597883597889</v>
      </c>
      <c r="J70" s="77">
        <f>J71+J73+J76+J79</f>
        <v>40.540322751322748</v>
      </c>
      <c r="K70" s="77">
        <f>K71+K73+K76+K79</f>
        <v>1.1871322751322753</v>
      </c>
      <c r="L70" s="49"/>
      <c r="M70" s="62"/>
      <c r="P70" s="78">
        <v>390</v>
      </c>
    </row>
    <row r="71" spans="3:16" s="47" customFormat="1" ht="22.5">
      <c r="C71" s="48"/>
      <c r="D71" s="75" t="s">
        <v>213</v>
      </c>
      <c r="E71" s="79" t="s">
        <v>155</v>
      </c>
      <c r="F71" s="51" t="s">
        <v>214</v>
      </c>
      <c r="G71" s="77">
        <f t="shared" si="0"/>
        <v>47.563814814814812</v>
      </c>
      <c r="H71" s="95">
        <f>H34/6804*12</f>
        <v>0</v>
      </c>
      <c r="I71" s="95">
        <f t="shared" si="2"/>
        <v>5.8363597883597889</v>
      </c>
      <c r="J71" s="95">
        <f t="shared" si="2"/>
        <v>40.540322751322748</v>
      </c>
      <c r="K71" s="95">
        <f t="shared" si="2"/>
        <v>1.1871322751322753</v>
      </c>
      <c r="L71" s="49"/>
      <c r="M71" s="62"/>
      <c r="P71" s="78"/>
    </row>
    <row r="72" spans="3:16" s="47" customFormat="1" ht="22.5">
      <c r="C72" s="48"/>
      <c r="D72" s="75" t="s">
        <v>215</v>
      </c>
      <c r="E72" s="102" t="s">
        <v>158</v>
      </c>
      <c r="F72" s="51" t="s">
        <v>216</v>
      </c>
      <c r="G72" s="77">
        <f t="shared" si="0"/>
        <v>0</v>
      </c>
      <c r="H72" s="95">
        <f>H35/6804*12</f>
        <v>0</v>
      </c>
      <c r="I72" s="95">
        <f t="shared" si="2"/>
        <v>0</v>
      </c>
      <c r="J72" s="95">
        <f t="shared" si="2"/>
        <v>0</v>
      </c>
      <c r="K72" s="95">
        <f t="shared" si="2"/>
        <v>0</v>
      </c>
      <c r="L72" s="49"/>
      <c r="M72" s="62"/>
      <c r="P72" s="78"/>
    </row>
    <row r="73" spans="3:16" s="47" customFormat="1" ht="12.75">
      <c r="C73" s="48"/>
      <c r="D73" s="75" t="s">
        <v>217</v>
      </c>
      <c r="E73" s="79" t="s">
        <v>161</v>
      </c>
      <c r="F73" s="51" t="s">
        <v>218</v>
      </c>
      <c r="G73" s="77">
        <f t="shared" si="0"/>
        <v>0</v>
      </c>
      <c r="H73" s="95">
        <f>H36/6804*12</f>
        <v>0</v>
      </c>
      <c r="I73" s="95">
        <f t="shared" si="2"/>
        <v>0</v>
      </c>
      <c r="J73" s="95">
        <f t="shared" si="2"/>
        <v>0</v>
      </c>
      <c r="K73" s="95">
        <f t="shared" si="2"/>
        <v>0</v>
      </c>
      <c r="L73" s="49"/>
      <c r="M73" s="62"/>
      <c r="P73" s="78"/>
    </row>
    <row r="74" spans="3:16" s="47" customFormat="1" ht="12.75">
      <c r="C74" s="48"/>
      <c r="D74" s="75" t="s">
        <v>219</v>
      </c>
      <c r="E74" s="102" t="s">
        <v>164</v>
      </c>
      <c r="F74" s="51" t="s">
        <v>220</v>
      </c>
      <c r="G74" s="77">
        <f t="shared" si="0"/>
        <v>0</v>
      </c>
      <c r="H74" s="95">
        <f>H37/6804*12</f>
        <v>0</v>
      </c>
      <c r="I74" s="95">
        <f t="shared" si="2"/>
        <v>0</v>
      </c>
      <c r="J74" s="95">
        <f t="shared" si="2"/>
        <v>0</v>
      </c>
      <c r="K74" s="95">
        <f t="shared" si="2"/>
        <v>0</v>
      </c>
      <c r="L74" s="49"/>
      <c r="M74" s="62"/>
      <c r="P74" s="78"/>
    </row>
    <row r="75" spans="3:16" s="47" customFormat="1" ht="22.5">
      <c r="C75" s="48"/>
      <c r="D75" s="75" t="s">
        <v>221</v>
      </c>
      <c r="E75" s="103" t="s">
        <v>158</v>
      </c>
      <c r="F75" s="51" t="s">
        <v>222</v>
      </c>
      <c r="G75" s="77">
        <f t="shared" si="0"/>
        <v>0</v>
      </c>
      <c r="H75" s="95">
        <f>H38/6804*12</f>
        <v>0</v>
      </c>
      <c r="I75" s="95">
        <f t="shared" si="2"/>
        <v>0</v>
      </c>
      <c r="J75" s="95">
        <f t="shared" si="2"/>
        <v>0</v>
      </c>
      <c r="K75" s="95">
        <f t="shared" si="2"/>
        <v>0</v>
      </c>
      <c r="L75" s="49"/>
      <c r="M75" s="62"/>
      <c r="P75" s="78"/>
    </row>
    <row r="76" spans="3:16" s="47" customFormat="1" ht="12.75">
      <c r="C76" s="48"/>
      <c r="D76" s="75" t="s">
        <v>223</v>
      </c>
      <c r="E76" s="79" t="s">
        <v>169</v>
      </c>
      <c r="F76" s="51" t="s">
        <v>224</v>
      </c>
      <c r="G76" s="77">
        <f t="shared" si="0"/>
        <v>0</v>
      </c>
      <c r="H76" s="77">
        <f>SUM(H77:H78)</f>
        <v>0</v>
      </c>
      <c r="I76" s="77">
        <f>SUM(I77:I78)</f>
        <v>0</v>
      </c>
      <c r="J76" s="77">
        <f>SUM(J77:J78)</f>
        <v>0</v>
      </c>
      <c r="K76" s="77">
        <f>SUM(K77:K78)</f>
        <v>0</v>
      </c>
      <c r="L76" s="49"/>
      <c r="M76" s="62"/>
      <c r="P76" s="78"/>
    </row>
    <row r="77" spans="3:16" s="47" customFormat="1" ht="12.75">
      <c r="C77" s="48"/>
      <c r="D77" s="81" t="s">
        <v>225</v>
      </c>
      <c r="E77" s="82"/>
      <c r="F77" s="83" t="s">
        <v>224</v>
      </c>
      <c r="G77" s="84"/>
      <c r="H77" s="84"/>
      <c r="I77" s="84"/>
      <c r="J77" s="84"/>
      <c r="K77" s="84"/>
      <c r="L77" s="49"/>
      <c r="M77" s="62"/>
      <c r="P77" s="78"/>
    </row>
    <row r="78" spans="3:16" s="47" customFormat="1" ht="12.75">
      <c r="C78" s="48"/>
      <c r="D78" s="85"/>
      <c r="E78" s="86" t="s">
        <v>127</v>
      </c>
      <c r="F78" s="87"/>
      <c r="G78" s="87"/>
      <c r="H78" s="87"/>
      <c r="I78" s="87"/>
      <c r="J78" s="87"/>
      <c r="K78" s="88"/>
      <c r="L78" s="49"/>
      <c r="M78" s="62"/>
      <c r="P78" s="78"/>
    </row>
    <row r="79" spans="3:16" s="47" customFormat="1" ht="12.75">
      <c r="C79" s="48"/>
      <c r="D79" s="75" t="s">
        <v>226</v>
      </c>
      <c r="E79" s="105" t="s">
        <v>173</v>
      </c>
      <c r="F79" s="51" t="s">
        <v>227</v>
      </c>
      <c r="G79" s="77">
        <f t="shared" si="0"/>
        <v>0</v>
      </c>
      <c r="H79" s="95">
        <f t="shared" ref="H79:K85" si="3">H42/6804*12</f>
        <v>0</v>
      </c>
      <c r="I79" s="95">
        <f t="shared" si="3"/>
        <v>0</v>
      </c>
      <c r="J79" s="95">
        <f t="shared" si="3"/>
        <v>0</v>
      </c>
      <c r="K79" s="95">
        <f t="shared" si="3"/>
        <v>0</v>
      </c>
      <c r="L79" s="49"/>
      <c r="M79" s="62"/>
      <c r="P79" s="78">
        <v>410</v>
      </c>
    </row>
    <row r="80" spans="3:16" s="47" customFormat="1" ht="12.75">
      <c r="C80" s="48"/>
      <c r="D80" s="75" t="s">
        <v>228</v>
      </c>
      <c r="E80" s="76" t="s">
        <v>87</v>
      </c>
      <c r="F80" s="51" t="s">
        <v>229</v>
      </c>
      <c r="G80" s="77">
        <f t="shared" si="0"/>
        <v>49.115265705137915</v>
      </c>
      <c r="H80" s="95">
        <f t="shared" si="3"/>
        <v>0</v>
      </c>
      <c r="I80" s="95">
        <f t="shared" si="3"/>
        <v>47.100715498392404</v>
      </c>
      <c r="J80" s="95">
        <f t="shared" si="3"/>
        <v>1.6425925347878447</v>
      </c>
      <c r="K80" s="95">
        <f t="shared" si="3"/>
        <v>0.37195767195766449</v>
      </c>
      <c r="L80" s="49"/>
      <c r="M80" s="62"/>
      <c r="P80" s="78">
        <v>440</v>
      </c>
    </row>
    <row r="81" spans="3:16" s="47" customFormat="1" ht="12.75">
      <c r="C81" s="48"/>
      <c r="D81" s="75" t="s">
        <v>230</v>
      </c>
      <c r="E81" s="76" t="s">
        <v>88</v>
      </c>
      <c r="F81" s="51" t="s">
        <v>231</v>
      </c>
      <c r="G81" s="77">
        <f t="shared" si="0"/>
        <v>0</v>
      </c>
      <c r="H81" s="95">
        <f t="shared" si="3"/>
        <v>0</v>
      </c>
      <c r="I81" s="95">
        <f t="shared" si="3"/>
        <v>0</v>
      </c>
      <c r="J81" s="95">
        <f t="shared" si="3"/>
        <v>0</v>
      </c>
      <c r="K81" s="95">
        <f t="shared" si="3"/>
        <v>0</v>
      </c>
      <c r="L81" s="49"/>
      <c r="M81" s="62"/>
      <c r="P81" s="78">
        <v>450</v>
      </c>
    </row>
    <row r="82" spans="3:16" s="47" customFormat="1" ht="12.75">
      <c r="C82" s="48"/>
      <c r="D82" s="75" t="s">
        <v>232</v>
      </c>
      <c r="E82" s="76" t="s">
        <v>90</v>
      </c>
      <c r="F82" s="51" t="s">
        <v>233</v>
      </c>
      <c r="G82" s="77">
        <f t="shared" si="0"/>
        <v>1.1599541446208113</v>
      </c>
      <c r="H82" s="95">
        <f t="shared" si="3"/>
        <v>0</v>
      </c>
      <c r="I82" s="95">
        <f t="shared" si="3"/>
        <v>0</v>
      </c>
      <c r="J82" s="95">
        <f t="shared" si="3"/>
        <v>1.1599541446208113</v>
      </c>
      <c r="K82" s="95">
        <f t="shared" si="3"/>
        <v>0</v>
      </c>
      <c r="L82" s="49"/>
      <c r="M82" s="62"/>
      <c r="P82" s="78">
        <v>470</v>
      </c>
    </row>
    <row r="83" spans="3:16" s="47" customFormat="1" ht="12.75">
      <c r="C83" s="48"/>
      <c r="D83" s="75" t="s">
        <v>234</v>
      </c>
      <c r="E83" s="76" t="s">
        <v>178</v>
      </c>
      <c r="F83" s="51" t="s">
        <v>235</v>
      </c>
      <c r="G83" s="77">
        <f t="shared" si="0"/>
        <v>4.3890211640211634</v>
      </c>
      <c r="H83" s="95">
        <f t="shared" si="3"/>
        <v>0</v>
      </c>
      <c r="I83" s="95">
        <f t="shared" si="3"/>
        <v>0.5476725086622638</v>
      </c>
      <c r="J83" s="95">
        <f t="shared" si="3"/>
        <v>3.7578460676609948</v>
      </c>
      <c r="K83" s="95">
        <f t="shared" si="3"/>
        <v>8.3502587697905001E-2</v>
      </c>
      <c r="L83" s="49"/>
      <c r="M83" s="62"/>
      <c r="P83" s="78">
        <v>480</v>
      </c>
    </row>
    <row r="84" spans="3:16" s="47" customFormat="1" ht="12.75">
      <c r="C84" s="48"/>
      <c r="D84" s="75" t="s">
        <v>236</v>
      </c>
      <c r="E84" s="79" t="s">
        <v>237</v>
      </c>
      <c r="F84" s="51" t="s">
        <v>238</v>
      </c>
      <c r="G84" s="77">
        <f t="shared" si="0"/>
        <v>0.10293227530478014</v>
      </c>
      <c r="H84" s="95">
        <f t="shared" si="3"/>
        <v>0</v>
      </c>
      <c r="I84" s="95">
        <f t="shared" si="3"/>
        <v>0</v>
      </c>
      <c r="J84" s="95">
        <f t="shared" si="3"/>
        <v>0.10293227530478014</v>
      </c>
      <c r="K84" s="95">
        <f t="shared" si="3"/>
        <v>0</v>
      </c>
      <c r="L84" s="49"/>
      <c r="M84" s="62"/>
      <c r="P84" s="78">
        <v>490</v>
      </c>
    </row>
    <row r="85" spans="3:16" s="47" customFormat="1" ht="22.5">
      <c r="C85" s="48"/>
      <c r="D85" s="75" t="s">
        <v>239</v>
      </c>
      <c r="E85" s="76" t="s">
        <v>183</v>
      </c>
      <c r="F85" s="51" t="s">
        <v>240</v>
      </c>
      <c r="G85" s="77">
        <f t="shared" si="0"/>
        <v>2.8062650740740747</v>
      </c>
      <c r="H85" s="95">
        <f t="shared" si="3"/>
        <v>0</v>
      </c>
      <c r="I85" s="95">
        <f t="shared" si="3"/>
        <v>0.3443452275132276</v>
      </c>
      <c r="J85" s="95">
        <f t="shared" si="3"/>
        <v>2.3918790423280427</v>
      </c>
      <c r="K85" s="95">
        <f t="shared" si="3"/>
        <v>7.0040804232804246E-2</v>
      </c>
      <c r="L85" s="49"/>
      <c r="M85" s="62"/>
      <c r="P85" s="78"/>
    </row>
    <row r="86" spans="3:16" s="47" customFormat="1" ht="45">
      <c r="C86" s="48"/>
      <c r="D86" s="75" t="s">
        <v>241</v>
      </c>
      <c r="E86" s="100" t="s">
        <v>185</v>
      </c>
      <c r="F86" s="51" t="s">
        <v>242</v>
      </c>
      <c r="G86" s="77">
        <f t="shared" si="0"/>
        <v>1.5827560899470892</v>
      </c>
      <c r="H86" s="77">
        <f>H83-H85</f>
        <v>0</v>
      </c>
      <c r="I86" s="77">
        <f>I83-I85</f>
        <v>0.2033272811490362</v>
      </c>
      <c r="J86" s="77">
        <f>J83-J85</f>
        <v>1.3659670253329521</v>
      </c>
      <c r="K86" s="77">
        <f>K83-K85</f>
        <v>1.3461783465100755E-2</v>
      </c>
      <c r="L86" s="49"/>
      <c r="M86" s="62"/>
      <c r="P86" s="78"/>
    </row>
    <row r="87" spans="3:16" s="47" customFormat="1" ht="12.75">
      <c r="C87" s="48"/>
      <c r="D87" s="75" t="s">
        <v>243</v>
      </c>
      <c r="E87" s="76" t="s">
        <v>93</v>
      </c>
      <c r="F87" s="51" t="s">
        <v>244</v>
      </c>
      <c r="G87" s="77">
        <f t="shared" si="0"/>
        <v>0</v>
      </c>
      <c r="H87" s="77">
        <f>(H52+H64+H69)-(H70+H80+H81+H82+H83)</f>
        <v>0</v>
      </c>
      <c r="I87" s="77">
        <f>(I52+I64+I69)-(I70+I80+I81+I82+I83)</f>
        <v>0</v>
      </c>
      <c r="J87" s="77">
        <f>(J52+J64+J69)-(J70+J80+J81+J82+J83)</f>
        <v>0</v>
      </c>
      <c r="K87" s="77">
        <f>(K52+K64+K69)-(K70+K80+K81+K82+K83)</f>
        <v>0</v>
      </c>
      <c r="L87" s="49"/>
      <c r="M87" s="62"/>
      <c r="P87" s="78">
        <v>500</v>
      </c>
    </row>
    <row r="88" spans="3:16" s="47" customFormat="1" ht="12.75">
      <c r="C88" s="48"/>
      <c r="D88" s="159" t="s">
        <v>245</v>
      </c>
      <c r="E88" s="160"/>
      <c r="F88" s="160"/>
      <c r="G88" s="160"/>
      <c r="H88" s="160"/>
      <c r="I88" s="160"/>
      <c r="J88" s="160"/>
      <c r="K88" s="161"/>
      <c r="L88" s="49"/>
      <c r="M88" s="62"/>
      <c r="P88" s="89"/>
    </row>
    <row r="89" spans="3:16" s="47" customFormat="1" ht="12.75">
      <c r="C89" s="48"/>
      <c r="D89" s="75" t="s">
        <v>246</v>
      </c>
      <c r="E89" s="76" t="s">
        <v>96</v>
      </c>
      <c r="F89" s="51" t="s">
        <v>247</v>
      </c>
      <c r="G89" s="77">
        <f t="shared" si="0"/>
        <v>0</v>
      </c>
      <c r="H89" s="80"/>
      <c r="I89" s="80"/>
      <c r="J89" s="80"/>
      <c r="K89" s="80"/>
      <c r="L89" s="49"/>
      <c r="M89" s="62"/>
      <c r="P89" s="78">
        <v>600</v>
      </c>
    </row>
    <row r="90" spans="3:16" s="47" customFormat="1" ht="12.75">
      <c r="C90" s="48"/>
      <c r="D90" s="75" t="s">
        <v>248</v>
      </c>
      <c r="E90" s="76" t="s">
        <v>97</v>
      </c>
      <c r="F90" s="51" t="s">
        <v>249</v>
      </c>
      <c r="G90" s="77">
        <f t="shared" si="0"/>
        <v>0</v>
      </c>
      <c r="H90" s="80"/>
      <c r="I90" s="80"/>
      <c r="J90" s="80"/>
      <c r="K90" s="80"/>
      <c r="L90" s="49"/>
      <c r="M90" s="62"/>
      <c r="P90" s="78">
        <v>610</v>
      </c>
    </row>
    <row r="91" spans="3:16" s="47" customFormat="1" ht="12.75">
      <c r="C91" s="48"/>
      <c r="D91" s="75" t="s">
        <v>250</v>
      </c>
      <c r="E91" s="76" t="s">
        <v>98</v>
      </c>
      <c r="F91" s="51" t="s">
        <v>251</v>
      </c>
      <c r="G91" s="77">
        <f t="shared" si="0"/>
        <v>0</v>
      </c>
      <c r="H91" s="80"/>
      <c r="I91" s="80"/>
      <c r="J91" s="80"/>
      <c r="K91" s="80"/>
      <c r="L91" s="49"/>
      <c r="M91" s="62"/>
      <c r="P91" s="78">
        <v>620</v>
      </c>
    </row>
    <row r="92" spans="3:16" s="47" customFormat="1" ht="12.75">
      <c r="C92" s="48"/>
      <c r="D92" s="159" t="s">
        <v>252</v>
      </c>
      <c r="E92" s="160"/>
      <c r="F92" s="160"/>
      <c r="G92" s="160"/>
      <c r="H92" s="160"/>
      <c r="I92" s="160"/>
      <c r="J92" s="160"/>
      <c r="K92" s="161"/>
      <c r="L92" s="49"/>
      <c r="M92" s="62"/>
      <c r="P92" s="89"/>
    </row>
    <row r="93" spans="3:16" s="47" customFormat="1" ht="12.75">
      <c r="C93" s="48"/>
      <c r="D93" s="75" t="s">
        <v>253</v>
      </c>
      <c r="E93" s="76" t="s">
        <v>254</v>
      </c>
      <c r="F93" s="51" t="s">
        <v>255</v>
      </c>
      <c r="G93" s="77">
        <f t="shared" si="0"/>
        <v>26968.683000000001</v>
      </c>
      <c r="H93" s="77">
        <f>SUM(H94:H95)</f>
        <v>0</v>
      </c>
      <c r="I93" s="77">
        <f>SUM(I94:I95)</f>
        <v>3309.2160000000003</v>
      </c>
      <c r="J93" s="77">
        <f>SUM(J94:J95)</f>
        <v>22986.363000000001</v>
      </c>
      <c r="K93" s="77">
        <f>SUM(K94:K95)</f>
        <v>673.10400000000004</v>
      </c>
      <c r="L93" s="49"/>
      <c r="M93" s="62"/>
      <c r="P93" s="78">
        <v>700</v>
      </c>
    </row>
    <row r="94" spans="3:16" ht="12.75">
      <c r="C94" s="35"/>
      <c r="D94" s="107" t="s">
        <v>256</v>
      </c>
      <c r="E94" s="79" t="s">
        <v>101</v>
      </c>
      <c r="F94" s="51" t="s">
        <v>257</v>
      </c>
      <c r="G94" s="77">
        <f t="shared" si="0"/>
        <v>26968.683000000001</v>
      </c>
      <c r="H94" s="108">
        <f>H34</f>
        <v>0</v>
      </c>
      <c r="I94" s="108">
        <f>I34</f>
        <v>3309.2160000000003</v>
      </c>
      <c r="J94" s="108">
        <f>J34</f>
        <v>22986.363000000001</v>
      </c>
      <c r="K94" s="108">
        <f>K34</f>
        <v>673.10400000000004</v>
      </c>
      <c r="L94" s="44"/>
      <c r="M94" s="62"/>
      <c r="P94" s="78">
        <v>710</v>
      </c>
    </row>
    <row r="95" spans="3:16" ht="12.75">
      <c r="C95" s="35"/>
      <c r="D95" s="107" t="s">
        <v>258</v>
      </c>
      <c r="E95" s="79" t="s">
        <v>259</v>
      </c>
      <c r="F95" s="51" t="s">
        <v>260</v>
      </c>
      <c r="G95" s="77">
        <f t="shared" si="0"/>
        <v>0</v>
      </c>
      <c r="H95" s="109">
        <f>H98</f>
        <v>0</v>
      </c>
      <c r="I95" s="109">
        <f>I98</f>
        <v>0</v>
      </c>
      <c r="J95" s="109">
        <f>J98</f>
        <v>0</v>
      </c>
      <c r="K95" s="109">
        <f>K98</f>
        <v>0</v>
      </c>
      <c r="L95" s="44"/>
      <c r="M95" s="62"/>
      <c r="P95" s="78">
        <v>720</v>
      </c>
    </row>
    <row r="96" spans="3:16" ht="12.75">
      <c r="C96" s="35"/>
      <c r="D96" s="107" t="s">
        <v>261</v>
      </c>
      <c r="E96" s="102" t="s">
        <v>262</v>
      </c>
      <c r="F96" s="51" t="s">
        <v>263</v>
      </c>
      <c r="G96" s="77">
        <f t="shared" si="0"/>
        <v>0</v>
      </c>
      <c r="H96" s="108"/>
      <c r="I96" s="108"/>
      <c r="J96" s="108"/>
      <c r="K96" s="108"/>
      <c r="L96" s="44"/>
      <c r="M96" s="62"/>
      <c r="P96" s="78">
        <v>730</v>
      </c>
    </row>
    <row r="97" spans="3:16" ht="22.5">
      <c r="C97" s="35"/>
      <c r="D97" s="107" t="s">
        <v>264</v>
      </c>
      <c r="E97" s="103" t="s">
        <v>265</v>
      </c>
      <c r="F97" s="51" t="s">
        <v>266</v>
      </c>
      <c r="G97" s="77">
        <f t="shared" si="0"/>
        <v>0</v>
      </c>
      <c r="H97" s="108"/>
      <c r="I97" s="108"/>
      <c r="J97" s="108"/>
      <c r="K97" s="108"/>
      <c r="L97" s="44"/>
      <c r="M97" s="62"/>
      <c r="P97" s="78"/>
    </row>
    <row r="98" spans="3:16" ht="12.75">
      <c r="C98" s="35"/>
      <c r="D98" s="107" t="s">
        <v>267</v>
      </c>
      <c r="E98" s="102" t="s">
        <v>268</v>
      </c>
      <c r="F98" s="51" t="s">
        <v>269</v>
      </c>
      <c r="G98" s="77">
        <f t="shared" si="0"/>
        <v>0</v>
      </c>
      <c r="H98" s="108"/>
      <c r="I98" s="108"/>
      <c r="J98" s="108"/>
      <c r="K98" s="108"/>
      <c r="L98" s="44"/>
      <c r="M98" s="62"/>
      <c r="P98" s="78">
        <v>740</v>
      </c>
    </row>
    <row r="99" spans="3:16" ht="12.75">
      <c r="C99" s="35"/>
      <c r="D99" s="107" t="s">
        <v>270</v>
      </c>
      <c r="E99" s="76" t="s">
        <v>271</v>
      </c>
      <c r="F99" s="51" t="s">
        <v>272</v>
      </c>
      <c r="G99" s="77">
        <f t="shared" si="0"/>
        <v>0</v>
      </c>
      <c r="H99" s="109">
        <f>H100+H116</f>
        <v>0</v>
      </c>
      <c r="I99" s="109">
        <f>I100+I116</f>
        <v>0</v>
      </c>
      <c r="J99" s="109">
        <f>J100+J116</f>
        <v>0</v>
      </c>
      <c r="K99" s="109">
        <f>K100+K116</f>
        <v>0</v>
      </c>
      <c r="L99" s="44"/>
      <c r="M99" s="62"/>
      <c r="P99" s="78">
        <v>750</v>
      </c>
    </row>
    <row r="100" spans="3:16" ht="12.75">
      <c r="C100" s="35"/>
      <c r="D100" s="107" t="s">
        <v>273</v>
      </c>
      <c r="E100" s="79" t="s">
        <v>274</v>
      </c>
      <c r="F100" s="51" t="s">
        <v>275</v>
      </c>
      <c r="G100" s="77">
        <f t="shared" si="0"/>
        <v>0</v>
      </c>
      <c r="H100" s="109">
        <f>H101+H102</f>
        <v>0</v>
      </c>
      <c r="I100" s="109">
        <f>I101+I102</f>
        <v>0</v>
      </c>
      <c r="J100" s="109">
        <f>J101+J102</f>
        <v>0</v>
      </c>
      <c r="K100" s="109">
        <f>K101+K102</f>
        <v>0</v>
      </c>
      <c r="L100" s="44"/>
      <c r="M100" s="62"/>
      <c r="P100" s="78">
        <v>760</v>
      </c>
    </row>
    <row r="101" spans="3:16" ht="12.75">
      <c r="C101" s="35"/>
      <c r="D101" s="107" t="s">
        <v>276</v>
      </c>
      <c r="E101" s="102" t="s">
        <v>277</v>
      </c>
      <c r="F101" s="51" t="s">
        <v>278</v>
      </c>
      <c r="G101" s="77">
        <f t="shared" si="0"/>
        <v>0</v>
      </c>
      <c r="H101" s="108"/>
      <c r="I101" s="108"/>
      <c r="J101" s="108"/>
      <c r="K101" s="108"/>
      <c r="L101" s="44"/>
      <c r="M101" s="62"/>
      <c r="P101" s="78"/>
    </row>
    <row r="102" spans="3:16" ht="22.5">
      <c r="C102" s="35"/>
      <c r="D102" s="107" t="s">
        <v>279</v>
      </c>
      <c r="E102" s="102" t="s">
        <v>280</v>
      </c>
      <c r="F102" s="51" t="s">
        <v>281</v>
      </c>
      <c r="G102" s="77">
        <f t="shared" si="0"/>
        <v>0</v>
      </c>
      <c r="H102" s="109">
        <f>H103+H106+H109+H112+H113+H114+H115</f>
        <v>0</v>
      </c>
      <c r="I102" s="109">
        <f>I103+I106+I109+I112+I113+I114+I115</f>
        <v>0</v>
      </c>
      <c r="J102" s="109">
        <f>J103+J106+J109+J112+J113+J114+J115</f>
        <v>0</v>
      </c>
      <c r="K102" s="109">
        <f>K103+K106+K109+K112+K113+K114+K115</f>
        <v>0</v>
      </c>
      <c r="L102" s="44"/>
      <c r="M102" s="62"/>
      <c r="P102" s="78"/>
    </row>
    <row r="103" spans="3:16" ht="56.25">
      <c r="C103" s="35"/>
      <c r="D103" s="107" t="s">
        <v>282</v>
      </c>
      <c r="E103" s="103" t="s">
        <v>283</v>
      </c>
      <c r="F103" s="51" t="s">
        <v>284</v>
      </c>
      <c r="G103" s="77">
        <f t="shared" si="0"/>
        <v>0</v>
      </c>
      <c r="H103" s="110">
        <f>H104+H105</f>
        <v>0</v>
      </c>
      <c r="I103" s="110">
        <f>I104+I105</f>
        <v>0</v>
      </c>
      <c r="J103" s="110">
        <f>J104+J105</f>
        <v>0</v>
      </c>
      <c r="K103" s="110">
        <f>K104+K105</f>
        <v>0</v>
      </c>
      <c r="L103" s="44"/>
      <c r="M103" s="62"/>
      <c r="P103" s="78"/>
    </row>
    <row r="104" spans="3:16" ht="12.75">
      <c r="C104" s="35"/>
      <c r="D104" s="107" t="s">
        <v>285</v>
      </c>
      <c r="E104" s="111" t="s">
        <v>286</v>
      </c>
      <c r="F104" s="51" t="s">
        <v>287</v>
      </c>
      <c r="G104" s="77">
        <f t="shared" si="0"/>
        <v>0</v>
      </c>
      <c r="H104" s="108"/>
      <c r="I104" s="108"/>
      <c r="J104" s="108"/>
      <c r="K104" s="108"/>
      <c r="L104" s="44"/>
      <c r="M104" s="62"/>
      <c r="P104" s="78"/>
    </row>
    <row r="105" spans="3:16" ht="12.75">
      <c r="C105" s="35"/>
      <c r="D105" s="107" t="s">
        <v>288</v>
      </c>
      <c r="E105" s="111" t="s">
        <v>289</v>
      </c>
      <c r="F105" s="51" t="s">
        <v>290</v>
      </c>
      <c r="G105" s="77">
        <f t="shared" si="0"/>
        <v>0</v>
      </c>
      <c r="H105" s="108"/>
      <c r="I105" s="108"/>
      <c r="J105" s="108"/>
      <c r="K105" s="108"/>
      <c r="L105" s="44"/>
      <c r="M105" s="62"/>
      <c r="P105" s="78"/>
    </row>
    <row r="106" spans="3:16" ht="56.25">
      <c r="C106" s="35"/>
      <c r="D106" s="107" t="s">
        <v>291</v>
      </c>
      <c r="E106" s="103" t="s">
        <v>292</v>
      </c>
      <c r="F106" s="51" t="s">
        <v>293</v>
      </c>
      <c r="G106" s="77">
        <f t="shared" si="0"/>
        <v>0</v>
      </c>
      <c r="H106" s="110">
        <f>H107+H108</f>
        <v>0</v>
      </c>
      <c r="I106" s="110">
        <f>I107+I108</f>
        <v>0</v>
      </c>
      <c r="J106" s="110">
        <f>J107+J108</f>
        <v>0</v>
      </c>
      <c r="K106" s="110">
        <f>K107+K108</f>
        <v>0</v>
      </c>
      <c r="L106" s="44"/>
      <c r="M106" s="62"/>
      <c r="P106" s="78"/>
    </row>
    <row r="107" spans="3:16" ht="12.75">
      <c r="C107" s="35"/>
      <c r="D107" s="107" t="s">
        <v>294</v>
      </c>
      <c r="E107" s="111" t="s">
        <v>286</v>
      </c>
      <c r="F107" s="51" t="s">
        <v>295</v>
      </c>
      <c r="G107" s="77">
        <f t="shared" si="0"/>
        <v>0</v>
      </c>
      <c r="H107" s="108"/>
      <c r="I107" s="108"/>
      <c r="J107" s="108"/>
      <c r="K107" s="108"/>
      <c r="L107" s="44"/>
      <c r="M107" s="62"/>
      <c r="P107" s="78"/>
    </row>
    <row r="108" spans="3:16" ht="12.75">
      <c r="C108" s="35"/>
      <c r="D108" s="107" t="s">
        <v>296</v>
      </c>
      <c r="E108" s="111" t="s">
        <v>289</v>
      </c>
      <c r="F108" s="51" t="s">
        <v>297</v>
      </c>
      <c r="G108" s="77">
        <f t="shared" si="0"/>
        <v>0</v>
      </c>
      <c r="H108" s="108"/>
      <c r="I108" s="108"/>
      <c r="J108" s="108"/>
      <c r="K108" s="108"/>
      <c r="L108" s="44"/>
      <c r="M108" s="62"/>
      <c r="P108" s="78"/>
    </row>
    <row r="109" spans="3:16" ht="22.5">
      <c r="C109" s="35"/>
      <c r="D109" s="107" t="s">
        <v>298</v>
      </c>
      <c r="E109" s="103" t="s">
        <v>299</v>
      </c>
      <c r="F109" s="51" t="s">
        <v>300</v>
      </c>
      <c r="G109" s="77">
        <f t="shared" si="0"/>
        <v>0</v>
      </c>
      <c r="H109" s="110">
        <f>H110+H111</f>
        <v>0</v>
      </c>
      <c r="I109" s="110">
        <f>I110+I111</f>
        <v>0</v>
      </c>
      <c r="J109" s="110">
        <f>J110+J111</f>
        <v>0</v>
      </c>
      <c r="K109" s="110">
        <f>K110+K111</f>
        <v>0</v>
      </c>
      <c r="L109" s="44"/>
      <c r="M109" s="62"/>
      <c r="P109" s="78"/>
    </row>
    <row r="110" spans="3:16" ht="12.75">
      <c r="C110" s="35"/>
      <c r="D110" s="107" t="s">
        <v>301</v>
      </c>
      <c r="E110" s="111" t="s">
        <v>286</v>
      </c>
      <c r="F110" s="51" t="s">
        <v>302</v>
      </c>
      <c r="G110" s="77">
        <f t="shared" si="0"/>
        <v>0</v>
      </c>
      <c r="H110" s="108"/>
      <c r="I110" s="108"/>
      <c r="J110" s="108"/>
      <c r="K110" s="108"/>
      <c r="L110" s="44"/>
      <c r="M110" s="62"/>
      <c r="P110" s="78"/>
    </row>
    <row r="111" spans="3:16" ht="12.75">
      <c r="C111" s="35"/>
      <c r="D111" s="107" t="s">
        <v>303</v>
      </c>
      <c r="E111" s="111" t="s">
        <v>289</v>
      </c>
      <c r="F111" s="51" t="s">
        <v>304</v>
      </c>
      <c r="G111" s="77">
        <f t="shared" si="0"/>
        <v>0</v>
      </c>
      <c r="H111" s="108"/>
      <c r="I111" s="108"/>
      <c r="J111" s="108"/>
      <c r="K111" s="108"/>
      <c r="L111" s="44"/>
      <c r="M111" s="62"/>
      <c r="P111" s="78"/>
    </row>
    <row r="112" spans="3:16" ht="22.5">
      <c r="C112" s="35"/>
      <c r="D112" s="107" t="s">
        <v>305</v>
      </c>
      <c r="E112" s="103" t="s">
        <v>306</v>
      </c>
      <c r="F112" s="51" t="s">
        <v>307</v>
      </c>
      <c r="G112" s="77">
        <f t="shared" si="0"/>
        <v>0</v>
      </c>
      <c r="H112" s="108"/>
      <c r="I112" s="108"/>
      <c r="J112" s="108"/>
      <c r="K112" s="108"/>
      <c r="L112" s="44"/>
      <c r="M112" s="62"/>
      <c r="P112" s="78"/>
    </row>
    <row r="113" spans="3:16" ht="12.75">
      <c r="C113" s="35"/>
      <c r="D113" s="107" t="s">
        <v>308</v>
      </c>
      <c r="E113" s="103" t="s">
        <v>309</v>
      </c>
      <c r="F113" s="51" t="s">
        <v>310</v>
      </c>
      <c r="G113" s="77">
        <f t="shared" si="0"/>
        <v>0</v>
      </c>
      <c r="H113" s="108"/>
      <c r="I113" s="108"/>
      <c r="J113" s="108"/>
      <c r="K113" s="108"/>
      <c r="L113" s="44"/>
      <c r="M113" s="62"/>
      <c r="P113" s="78"/>
    </row>
    <row r="114" spans="3:16" ht="56.25">
      <c r="C114" s="35"/>
      <c r="D114" s="107" t="s">
        <v>311</v>
      </c>
      <c r="E114" s="103" t="s">
        <v>312</v>
      </c>
      <c r="F114" s="51" t="s">
        <v>313</v>
      </c>
      <c r="G114" s="77">
        <f t="shared" si="0"/>
        <v>0</v>
      </c>
      <c r="H114" s="108"/>
      <c r="I114" s="108"/>
      <c r="J114" s="108"/>
      <c r="K114" s="108"/>
      <c r="L114" s="44"/>
      <c r="M114" s="62"/>
      <c r="P114" s="78"/>
    </row>
    <row r="115" spans="3:16" ht="33.75">
      <c r="C115" s="35"/>
      <c r="D115" s="107" t="s">
        <v>314</v>
      </c>
      <c r="E115" s="103" t="s">
        <v>315</v>
      </c>
      <c r="F115" s="51" t="s">
        <v>316</v>
      </c>
      <c r="G115" s="77">
        <f t="shared" si="0"/>
        <v>0</v>
      </c>
      <c r="H115" s="108"/>
      <c r="I115" s="108"/>
      <c r="J115" s="108"/>
      <c r="K115" s="108"/>
      <c r="L115" s="44"/>
      <c r="M115" s="62"/>
      <c r="P115" s="78"/>
    </row>
    <row r="116" spans="3:16" ht="12.75">
      <c r="C116" s="35"/>
      <c r="D116" s="107" t="s">
        <v>317</v>
      </c>
      <c r="E116" s="79" t="s">
        <v>318</v>
      </c>
      <c r="F116" s="51" t="s">
        <v>319</v>
      </c>
      <c r="G116" s="77">
        <f t="shared" si="0"/>
        <v>0</v>
      </c>
      <c r="H116" s="109">
        <f>H119</f>
        <v>0</v>
      </c>
      <c r="I116" s="109">
        <f>I119</f>
        <v>0</v>
      </c>
      <c r="J116" s="109">
        <f>J119</f>
        <v>0</v>
      </c>
      <c r="K116" s="109">
        <f>K119</f>
        <v>0</v>
      </c>
      <c r="L116" s="44"/>
      <c r="M116" s="62"/>
      <c r="P116" s="78">
        <v>770</v>
      </c>
    </row>
    <row r="117" spans="3:16" ht="12.75">
      <c r="C117" s="35"/>
      <c r="D117" s="107" t="s">
        <v>320</v>
      </c>
      <c r="E117" s="102" t="s">
        <v>262</v>
      </c>
      <c r="F117" s="51" t="s">
        <v>321</v>
      </c>
      <c r="G117" s="77">
        <f t="shared" si="0"/>
        <v>0</v>
      </c>
      <c r="H117" s="108"/>
      <c r="I117" s="108"/>
      <c r="J117" s="108"/>
      <c r="K117" s="108"/>
      <c r="L117" s="44"/>
      <c r="M117" s="62"/>
      <c r="P117" s="78">
        <v>780</v>
      </c>
    </row>
    <row r="118" spans="3:16" ht="22.5">
      <c r="C118" s="35"/>
      <c r="D118" s="107" t="s">
        <v>322</v>
      </c>
      <c r="E118" s="103" t="s">
        <v>323</v>
      </c>
      <c r="F118" s="51" t="s">
        <v>324</v>
      </c>
      <c r="G118" s="77">
        <f t="shared" si="0"/>
        <v>0</v>
      </c>
      <c r="H118" s="108"/>
      <c r="I118" s="108"/>
      <c r="J118" s="108"/>
      <c r="K118" s="108"/>
      <c r="L118" s="44"/>
      <c r="M118" s="62"/>
      <c r="P118" s="78"/>
    </row>
    <row r="119" spans="3:16" ht="12.75">
      <c r="C119" s="35"/>
      <c r="D119" s="107" t="s">
        <v>325</v>
      </c>
      <c r="E119" s="102" t="s">
        <v>268</v>
      </c>
      <c r="F119" s="51" t="s">
        <v>326</v>
      </c>
      <c r="G119" s="77">
        <f t="shared" si="0"/>
        <v>0</v>
      </c>
      <c r="H119" s="108"/>
      <c r="I119" s="108"/>
      <c r="J119" s="108"/>
      <c r="K119" s="108"/>
      <c r="L119" s="44"/>
      <c r="M119" s="62"/>
      <c r="P119" s="78">
        <v>790</v>
      </c>
    </row>
    <row r="120" spans="3:16" ht="22.5">
      <c r="C120" s="35"/>
      <c r="D120" s="107" t="s">
        <v>327</v>
      </c>
      <c r="E120" s="100" t="s">
        <v>328</v>
      </c>
      <c r="F120" s="51" t="s">
        <v>329</v>
      </c>
      <c r="G120" s="77">
        <f t="shared" si="0"/>
        <v>0</v>
      </c>
      <c r="H120" s="109">
        <f>SUM(H121:H122)</f>
        <v>0</v>
      </c>
      <c r="I120" s="109">
        <f>SUM(I121:I122)</f>
        <v>0</v>
      </c>
      <c r="J120" s="109">
        <f>SUM(J121:J122)</f>
        <v>0</v>
      </c>
      <c r="K120" s="109">
        <f>SUM(K121:K122)</f>
        <v>0</v>
      </c>
      <c r="L120" s="44"/>
      <c r="M120" s="62"/>
      <c r="P120" s="78"/>
    </row>
    <row r="121" spans="3:16" ht="12.75">
      <c r="C121" s="35"/>
      <c r="D121" s="107" t="s">
        <v>330</v>
      </c>
      <c r="E121" s="79" t="s">
        <v>101</v>
      </c>
      <c r="F121" s="51" t="s">
        <v>331</v>
      </c>
      <c r="G121" s="77">
        <f t="shared" si="0"/>
        <v>0</v>
      </c>
      <c r="H121" s="108"/>
      <c r="I121" s="108"/>
      <c r="J121" s="108"/>
      <c r="K121" s="108"/>
      <c r="L121" s="44"/>
      <c r="M121" s="62"/>
      <c r="P121" s="78"/>
    </row>
    <row r="122" spans="3:16" ht="12.75">
      <c r="C122" s="35"/>
      <c r="D122" s="107" t="s">
        <v>332</v>
      </c>
      <c r="E122" s="79" t="s">
        <v>259</v>
      </c>
      <c r="F122" s="51" t="s">
        <v>333</v>
      </c>
      <c r="G122" s="77">
        <f t="shared" si="0"/>
        <v>0</v>
      </c>
      <c r="H122" s="109">
        <f>H124</f>
        <v>0</v>
      </c>
      <c r="I122" s="109">
        <f>I124</f>
        <v>0</v>
      </c>
      <c r="J122" s="109">
        <f>J124</f>
        <v>0</v>
      </c>
      <c r="K122" s="109">
        <f>K124</f>
        <v>0</v>
      </c>
      <c r="L122" s="44"/>
      <c r="M122" s="62"/>
      <c r="P122" s="78"/>
    </row>
    <row r="123" spans="3:16" ht="12.75">
      <c r="C123" s="35"/>
      <c r="D123" s="107" t="s">
        <v>334</v>
      </c>
      <c r="E123" s="102" t="s">
        <v>335</v>
      </c>
      <c r="F123" s="51" t="s">
        <v>336</v>
      </c>
      <c r="G123" s="77">
        <f t="shared" si="0"/>
        <v>0</v>
      </c>
      <c r="H123" s="108"/>
      <c r="I123" s="108"/>
      <c r="J123" s="108"/>
      <c r="K123" s="108"/>
      <c r="L123" s="44"/>
      <c r="M123" s="62"/>
      <c r="P123" s="78"/>
    </row>
    <row r="124" spans="3:16" ht="12.75">
      <c r="C124" s="35"/>
      <c r="D124" s="107" t="s">
        <v>337</v>
      </c>
      <c r="E124" s="102" t="s">
        <v>268</v>
      </c>
      <c r="F124" s="51" t="s">
        <v>338</v>
      </c>
      <c r="G124" s="77">
        <f t="shared" si="0"/>
        <v>0</v>
      </c>
      <c r="H124" s="108"/>
      <c r="I124" s="108"/>
      <c r="J124" s="108"/>
      <c r="K124" s="108"/>
      <c r="L124" s="44"/>
      <c r="M124" s="62"/>
      <c r="P124" s="78"/>
    </row>
    <row r="125" spans="3:16" ht="12.75">
      <c r="C125" s="35"/>
      <c r="D125" s="159" t="s">
        <v>339</v>
      </c>
      <c r="E125" s="160"/>
      <c r="F125" s="160"/>
      <c r="G125" s="160"/>
      <c r="H125" s="160"/>
      <c r="I125" s="160"/>
      <c r="J125" s="160"/>
      <c r="K125" s="161"/>
      <c r="L125" s="44"/>
      <c r="M125" s="62"/>
      <c r="P125" s="112"/>
    </row>
    <row r="126" spans="3:16" ht="22.5">
      <c r="C126" s="35"/>
      <c r="D126" s="107" t="s">
        <v>340</v>
      </c>
      <c r="E126" s="76" t="s">
        <v>341</v>
      </c>
      <c r="F126" s="51" t="s">
        <v>342</v>
      </c>
      <c r="G126" s="77">
        <f t="shared" si="0"/>
        <v>13127.63422657</v>
      </c>
      <c r="H126" s="109">
        <f>SUM( H127:H128)</f>
        <v>0</v>
      </c>
      <c r="I126" s="109">
        <f>SUM( I127:I128)</f>
        <v>1613.1284040877354</v>
      </c>
      <c r="J126" s="109">
        <f>SUM( J127:J128)</f>
        <v>11187.875939663329</v>
      </c>
      <c r="K126" s="109">
        <f>SUM( K127:K128)</f>
        <v>326.62988281893479</v>
      </c>
      <c r="L126" s="44"/>
      <c r="M126" s="62"/>
      <c r="P126" s="78">
        <v>800</v>
      </c>
    </row>
    <row r="127" spans="3:16" ht="12.75">
      <c r="C127" s="35"/>
      <c r="D127" s="107" t="s">
        <v>343</v>
      </c>
      <c r="E127" s="79" t="s">
        <v>101</v>
      </c>
      <c r="F127" s="51" t="s">
        <v>344</v>
      </c>
      <c r="G127" s="77">
        <f t="shared" si="0"/>
        <v>13127.63422657</v>
      </c>
      <c r="H127" s="108"/>
      <c r="I127" s="108">
        <f>'1'!H74+'2'!H74+'3'!H74+'4'!H74+'5'!H74+'6'!H74+'7'!H74+'8'!I127+'9'!I127+'10'!I127+'11'!I127+'12'!I127</f>
        <v>1613.1284040877354</v>
      </c>
      <c r="J127" s="108">
        <f>'1'!I74+'2'!I74+'3'!I74+'4'!I74+'5'!I74+'6'!I74+'7'!I74+'8'!J127+'9'!J127+'10'!J127+'11'!J127+'12'!J127</f>
        <v>11187.875939663329</v>
      </c>
      <c r="K127" s="108">
        <f>'1'!J74+'2'!J74+'3'!J74+'4'!J74+'5'!J74+'6'!J74+'7'!J74+'8'!K127+'9'!K127+'10'!K127+'11'!K127+'12'!K127</f>
        <v>326.62988281893479</v>
      </c>
      <c r="L127" s="44"/>
      <c r="M127" s="62"/>
      <c r="P127" s="78">
        <v>810</v>
      </c>
    </row>
    <row r="128" spans="3:16" ht="12.75">
      <c r="C128" s="35"/>
      <c r="D128" s="107" t="s">
        <v>345</v>
      </c>
      <c r="E128" s="79" t="s">
        <v>259</v>
      </c>
      <c r="F128" s="51" t="s">
        <v>346</v>
      </c>
      <c r="G128" s="77">
        <f t="shared" si="0"/>
        <v>0</v>
      </c>
      <c r="H128" s="109">
        <f>H129+H131</f>
        <v>0</v>
      </c>
      <c r="I128" s="109">
        <f>I129+I131</f>
        <v>0</v>
      </c>
      <c r="J128" s="109">
        <f>J129+J131</f>
        <v>0</v>
      </c>
      <c r="K128" s="109">
        <f>K129+K131</f>
        <v>0</v>
      </c>
      <c r="L128" s="44"/>
      <c r="M128" s="62"/>
      <c r="P128" s="78">
        <v>820</v>
      </c>
    </row>
    <row r="129" spans="3:16" ht="12.75">
      <c r="C129" s="35"/>
      <c r="D129" s="107" t="s">
        <v>347</v>
      </c>
      <c r="E129" s="102" t="s">
        <v>348</v>
      </c>
      <c r="F129" s="51" t="s">
        <v>349</v>
      </c>
      <c r="G129" s="77">
        <f t="shared" si="0"/>
        <v>0</v>
      </c>
      <c r="H129" s="108"/>
      <c r="I129" s="108"/>
      <c r="J129" s="108"/>
      <c r="K129" s="108"/>
      <c r="L129" s="44"/>
      <c r="M129" s="62"/>
      <c r="P129" s="78">
        <v>830</v>
      </c>
    </row>
    <row r="130" spans="3:16" ht="12.75">
      <c r="C130" s="35"/>
      <c r="D130" s="107" t="s">
        <v>350</v>
      </c>
      <c r="E130" s="103" t="s">
        <v>351</v>
      </c>
      <c r="F130" s="51" t="s">
        <v>352</v>
      </c>
      <c r="G130" s="77">
        <f t="shared" si="0"/>
        <v>0</v>
      </c>
      <c r="H130" s="108"/>
      <c r="I130" s="108"/>
      <c r="J130" s="108"/>
      <c r="K130" s="108"/>
      <c r="L130" s="44"/>
      <c r="M130" s="62"/>
      <c r="P130" s="112"/>
    </row>
    <row r="131" spans="3:16" ht="12.75">
      <c r="C131" s="35"/>
      <c r="D131" s="107" t="s">
        <v>353</v>
      </c>
      <c r="E131" s="102" t="s">
        <v>104</v>
      </c>
      <c r="F131" s="51" t="s">
        <v>354</v>
      </c>
      <c r="G131" s="77">
        <f t="shared" si="0"/>
        <v>0</v>
      </c>
      <c r="H131" s="108"/>
      <c r="I131" s="108"/>
      <c r="J131" s="108"/>
      <c r="K131" s="108"/>
      <c r="L131" s="44"/>
      <c r="M131" s="62"/>
      <c r="P131" s="78">
        <v>840</v>
      </c>
    </row>
    <row r="132" spans="3:16" ht="12.75">
      <c r="C132" s="35"/>
      <c r="D132" s="107" t="s">
        <v>126</v>
      </c>
      <c r="E132" s="76" t="s">
        <v>355</v>
      </c>
      <c r="F132" s="51" t="s">
        <v>356</v>
      </c>
      <c r="G132" s="77">
        <f t="shared" si="0"/>
        <v>0</v>
      </c>
      <c r="H132" s="110">
        <f>SUM( H133+H138)</f>
        <v>0</v>
      </c>
      <c r="I132" s="110">
        <f>SUM( I133+I138)</f>
        <v>0</v>
      </c>
      <c r="J132" s="110">
        <f>SUM( J133+J138)</f>
        <v>0</v>
      </c>
      <c r="K132" s="110">
        <f>SUM( K133+K138)</f>
        <v>0</v>
      </c>
      <c r="L132" s="56"/>
      <c r="M132" s="62"/>
      <c r="P132" s="78">
        <v>850</v>
      </c>
    </row>
    <row r="133" spans="3:16" ht="12.75">
      <c r="C133" s="35"/>
      <c r="D133" s="107" t="s">
        <v>357</v>
      </c>
      <c r="E133" s="79" t="s">
        <v>101</v>
      </c>
      <c r="F133" s="51" t="s">
        <v>358</v>
      </c>
      <c r="G133" s="77">
        <f t="shared" ref="G133:G146" si="4">SUM(H133:K133)</f>
        <v>0</v>
      </c>
      <c r="H133" s="110">
        <f>SUM( H134:H135)</f>
        <v>0</v>
      </c>
      <c r="I133" s="110">
        <f>SUM( I134:I135)</f>
        <v>0</v>
      </c>
      <c r="J133" s="110">
        <f>SUM( J134:J135)</f>
        <v>0</v>
      </c>
      <c r="K133" s="110">
        <f>SUM( K134:K135)</f>
        <v>0</v>
      </c>
      <c r="L133" s="56"/>
      <c r="M133" s="62"/>
      <c r="P133" s="78">
        <v>860</v>
      </c>
    </row>
    <row r="134" spans="3:16" ht="12.75">
      <c r="C134" s="35"/>
      <c r="D134" s="107" t="s">
        <v>359</v>
      </c>
      <c r="E134" s="102" t="s">
        <v>277</v>
      </c>
      <c r="F134" s="51" t="s">
        <v>360</v>
      </c>
      <c r="G134" s="77">
        <f t="shared" si="4"/>
        <v>0</v>
      </c>
      <c r="H134" s="113"/>
      <c r="I134" s="113"/>
      <c r="J134" s="113"/>
      <c r="K134" s="113"/>
      <c r="L134" s="56"/>
      <c r="M134" s="62"/>
      <c r="P134" s="78"/>
    </row>
    <row r="135" spans="3:16" ht="22.5">
      <c r="C135" s="35"/>
      <c r="D135" s="107" t="s">
        <v>361</v>
      </c>
      <c r="E135" s="102" t="s">
        <v>280</v>
      </c>
      <c r="F135" s="51" t="s">
        <v>362</v>
      </c>
      <c r="G135" s="77">
        <f t="shared" si="4"/>
        <v>0</v>
      </c>
      <c r="H135" s="110">
        <f>H136+H137</f>
        <v>0</v>
      </c>
      <c r="I135" s="110">
        <f>I136+I137</f>
        <v>0</v>
      </c>
      <c r="J135" s="110">
        <f>J136+J137</f>
        <v>0</v>
      </c>
      <c r="K135" s="110">
        <f>K136+K137</f>
        <v>0</v>
      </c>
      <c r="L135" s="56"/>
      <c r="M135" s="62"/>
      <c r="P135" s="78"/>
    </row>
    <row r="136" spans="3:16" ht="12.75">
      <c r="C136" s="35"/>
      <c r="D136" s="107" t="s">
        <v>363</v>
      </c>
      <c r="E136" s="103" t="s">
        <v>286</v>
      </c>
      <c r="F136" s="51" t="s">
        <v>364</v>
      </c>
      <c r="G136" s="77">
        <f t="shared" si="4"/>
        <v>0</v>
      </c>
      <c r="H136" s="113"/>
      <c r="I136" s="113"/>
      <c r="J136" s="113"/>
      <c r="K136" s="113"/>
      <c r="L136" s="56"/>
      <c r="M136" s="62"/>
      <c r="P136" s="78"/>
    </row>
    <row r="137" spans="3:16" ht="12.75">
      <c r="C137" s="35"/>
      <c r="D137" s="107" t="s">
        <v>365</v>
      </c>
      <c r="E137" s="103" t="s">
        <v>366</v>
      </c>
      <c r="F137" s="51" t="s">
        <v>367</v>
      </c>
      <c r="G137" s="77">
        <f t="shared" si="4"/>
        <v>0</v>
      </c>
      <c r="H137" s="113"/>
      <c r="I137" s="113"/>
      <c r="J137" s="113"/>
      <c r="K137" s="113"/>
      <c r="L137" s="56"/>
      <c r="M137" s="62"/>
      <c r="P137" s="78"/>
    </row>
    <row r="138" spans="3:16" ht="12.75">
      <c r="C138" s="35"/>
      <c r="D138" s="107" t="s">
        <v>368</v>
      </c>
      <c r="E138" s="79" t="s">
        <v>318</v>
      </c>
      <c r="F138" s="51" t="s">
        <v>369</v>
      </c>
      <c r="G138" s="77">
        <f t="shared" si="4"/>
        <v>0</v>
      </c>
      <c r="H138" s="110">
        <f>H139+H141</f>
        <v>0</v>
      </c>
      <c r="I138" s="110">
        <f>I139+I141</f>
        <v>0</v>
      </c>
      <c r="J138" s="110">
        <f>J139+J141</f>
        <v>0</v>
      </c>
      <c r="K138" s="110">
        <f>K139+K141</f>
        <v>0</v>
      </c>
      <c r="L138" s="56"/>
      <c r="M138" s="62"/>
      <c r="P138" s="78">
        <v>870</v>
      </c>
    </row>
    <row r="139" spans="3:16" ht="12.75">
      <c r="C139" s="35"/>
      <c r="D139" s="107" t="s">
        <v>370</v>
      </c>
      <c r="E139" s="102" t="s">
        <v>348</v>
      </c>
      <c r="F139" s="51" t="s">
        <v>371</v>
      </c>
      <c r="G139" s="77">
        <f t="shared" si="4"/>
        <v>0</v>
      </c>
      <c r="H139" s="108"/>
      <c r="I139" s="108"/>
      <c r="J139" s="108"/>
      <c r="K139" s="108"/>
      <c r="L139" s="56"/>
      <c r="M139" s="62"/>
      <c r="P139" s="78">
        <v>880</v>
      </c>
    </row>
    <row r="140" spans="3:16" ht="12.75">
      <c r="C140" s="35"/>
      <c r="D140" s="107" t="s">
        <v>372</v>
      </c>
      <c r="E140" s="103" t="s">
        <v>351</v>
      </c>
      <c r="F140" s="51" t="s">
        <v>373</v>
      </c>
      <c r="G140" s="77">
        <f t="shared" si="4"/>
        <v>0</v>
      </c>
      <c r="H140" s="108"/>
      <c r="I140" s="108"/>
      <c r="J140" s="108"/>
      <c r="K140" s="108"/>
      <c r="L140" s="56"/>
      <c r="M140" s="62"/>
      <c r="P140" s="78"/>
    </row>
    <row r="141" spans="3:16" ht="12.75">
      <c r="C141" s="35"/>
      <c r="D141" s="107" t="s">
        <v>374</v>
      </c>
      <c r="E141" s="102" t="s">
        <v>104</v>
      </c>
      <c r="F141" s="51" t="s">
        <v>375</v>
      </c>
      <c r="G141" s="77">
        <f t="shared" si="4"/>
        <v>0</v>
      </c>
      <c r="H141" s="114"/>
      <c r="I141" s="114"/>
      <c r="J141" s="114"/>
      <c r="K141" s="114"/>
      <c r="L141" s="56"/>
      <c r="M141" s="62"/>
      <c r="P141" s="78">
        <v>890</v>
      </c>
    </row>
    <row r="142" spans="3:16" ht="22.5">
      <c r="C142" s="35"/>
      <c r="D142" s="107" t="s">
        <v>376</v>
      </c>
      <c r="E142" s="76" t="s">
        <v>377</v>
      </c>
      <c r="F142" s="51" t="s">
        <v>378</v>
      </c>
      <c r="G142" s="77">
        <f t="shared" si="4"/>
        <v>0</v>
      </c>
      <c r="H142" s="115">
        <f>SUM( H143:H144)</f>
        <v>0</v>
      </c>
      <c r="I142" s="115">
        <f>SUM( I143:I144)</f>
        <v>0</v>
      </c>
      <c r="J142" s="115">
        <f>SUM( J143:J144)</f>
        <v>0</v>
      </c>
      <c r="K142" s="115">
        <f>SUM( K143:K144)</f>
        <v>0</v>
      </c>
      <c r="L142" s="56"/>
      <c r="M142" s="62"/>
      <c r="P142" s="78">
        <v>900</v>
      </c>
    </row>
    <row r="143" spans="3:16" ht="12.75">
      <c r="C143" s="35"/>
      <c r="D143" s="107" t="s">
        <v>379</v>
      </c>
      <c r="E143" s="79" t="s">
        <v>101</v>
      </c>
      <c r="F143" s="51" t="s">
        <v>380</v>
      </c>
      <c r="G143" s="77">
        <f t="shared" si="4"/>
        <v>0</v>
      </c>
      <c r="H143" s="114"/>
      <c r="I143" s="114"/>
      <c r="J143" s="114"/>
      <c r="K143" s="114"/>
      <c r="L143" s="56"/>
      <c r="M143" s="62"/>
      <c r="P143" s="78"/>
    </row>
    <row r="144" spans="3:16" ht="12.75">
      <c r="C144" s="35"/>
      <c r="D144" s="107" t="s">
        <v>381</v>
      </c>
      <c r="E144" s="79" t="s">
        <v>259</v>
      </c>
      <c r="F144" s="51" t="s">
        <v>382</v>
      </c>
      <c r="G144" s="77">
        <f t="shared" si="4"/>
        <v>0</v>
      </c>
      <c r="H144" s="115">
        <f>H145+H146</f>
        <v>0</v>
      </c>
      <c r="I144" s="115">
        <f>I145+I146</f>
        <v>0</v>
      </c>
      <c r="J144" s="115">
        <f>J145+J146</f>
        <v>0</v>
      </c>
      <c r="K144" s="115">
        <f>K145+K146</f>
        <v>0</v>
      </c>
      <c r="L144" s="56"/>
      <c r="M144" s="62"/>
      <c r="P144" s="78"/>
    </row>
    <row r="145" spans="3:19" ht="12.75">
      <c r="C145" s="35"/>
      <c r="D145" s="107" t="s">
        <v>383</v>
      </c>
      <c r="E145" s="102" t="s">
        <v>103</v>
      </c>
      <c r="F145" s="51" t="s">
        <v>384</v>
      </c>
      <c r="G145" s="77">
        <f t="shared" si="4"/>
        <v>0</v>
      </c>
      <c r="H145" s="114"/>
      <c r="I145" s="114"/>
      <c r="J145" s="114"/>
      <c r="K145" s="114"/>
      <c r="L145" s="56"/>
      <c r="M145" s="62"/>
      <c r="P145" s="78" t="s">
        <v>385</v>
      </c>
    </row>
    <row r="146" spans="3:19" ht="12.75">
      <c r="C146" s="35"/>
      <c r="D146" s="107" t="s">
        <v>386</v>
      </c>
      <c r="E146" s="102" t="s">
        <v>104</v>
      </c>
      <c r="F146" s="51" t="s">
        <v>387</v>
      </c>
      <c r="G146" s="77">
        <f t="shared" si="4"/>
        <v>0</v>
      </c>
      <c r="H146" s="114"/>
      <c r="I146" s="114"/>
      <c r="J146" s="114"/>
      <c r="K146" s="116"/>
      <c r="L146" s="56"/>
      <c r="M146" s="62"/>
      <c r="P146" s="78" t="s">
        <v>388</v>
      </c>
    </row>
    <row r="147" spans="3:19">
      <c r="D147" s="42"/>
      <c r="E147" s="59"/>
      <c r="F147" s="59"/>
      <c r="G147" s="59"/>
      <c r="H147" s="59"/>
      <c r="I147" s="59"/>
      <c r="J147" s="59"/>
      <c r="K147" s="60"/>
      <c r="L147" s="60"/>
      <c r="M147" s="60"/>
      <c r="N147" s="60"/>
      <c r="O147" s="60"/>
      <c r="P147" s="60"/>
      <c r="Q147" s="60"/>
      <c r="R147" s="57"/>
      <c r="S147" s="57"/>
    </row>
    <row r="148" spans="3:19" ht="12.75">
      <c r="E148" s="62" t="s">
        <v>389</v>
      </c>
      <c r="F148" s="148" t="str">
        <f>IF([3]Титульный!G45="","",[3]Титульный!G45)</f>
        <v>Начальник АДО</v>
      </c>
      <c r="G148" s="148"/>
      <c r="H148" s="121"/>
      <c r="I148" s="148" t="str">
        <f>IF([3]Титульный!G44="","",[3]Титульный!G44)</f>
        <v>Архипенко Дмитрий Витальевич</v>
      </c>
      <c r="J148" s="148"/>
      <c r="K148" s="148"/>
      <c r="L148" s="121"/>
      <c r="M148" s="67"/>
      <c r="N148" s="67"/>
      <c r="O148" s="64"/>
      <c r="P148" s="60"/>
      <c r="Q148" s="60"/>
      <c r="R148" s="57"/>
      <c r="S148" s="57"/>
    </row>
    <row r="149" spans="3:19" ht="12.75">
      <c r="E149" s="68" t="s">
        <v>390</v>
      </c>
      <c r="F149" s="147" t="s">
        <v>113</v>
      </c>
      <c r="G149" s="147"/>
      <c r="H149" s="64"/>
      <c r="I149" s="147" t="s">
        <v>109</v>
      </c>
      <c r="J149" s="147"/>
      <c r="K149" s="147"/>
      <c r="L149" s="64"/>
      <c r="M149" s="147" t="s">
        <v>110</v>
      </c>
      <c r="N149" s="147"/>
      <c r="O149" s="62"/>
      <c r="P149" s="60"/>
      <c r="Q149" s="60"/>
      <c r="R149" s="57"/>
      <c r="S149" s="57"/>
    </row>
    <row r="150" spans="3:19" ht="12.75">
      <c r="E150" s="68" t="s">
        <v>391</v>
      </c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0"/>
      <c r="Q150" s="60"/>
      <c r="R150" s="57"/>
      <c r="S150" s="57"/>
    </row>
    <row r="151" spans="3:19" ht="12.75">
      <c r="E151" s="68" t="s">
        <v>392</v>
      </c>
      <c r="F151" s="148" t="str">
        <f>IF([3]Титульный!G46="","",[3]Титульный!G46)</f>
        <v>(383)279-78-25</v>
      </c>
      <c r="G151" s="148"/>
      <c r="H151" s="148"/>
      <c r="I151" s="62"/>
      <c r="J151" s="68" t="s">
        <v>115</v>
      </c>
      <c r="K151" s="120"/>
      <c r="L151" s="62"/>
      <c r="M151" s="62"/>
      <c r="N151" s="62"/>
      <c r="O151" s="62"/>
      <c r="P151" s="60"/>
      <c r="Q151" s="60"/>
      <c r="R151" s="57"/>
      <c r="S151" s="57"/>
    </row>
    <row r="152" spans="3:19" ht="12.75">
      <c r="E152" s="62" t="s">
        <v>393</v>
      </c>
      <c r="F152" s="153" t="s">
        <v>116</v>
      </c>
      <c r="G152" s="153"/>
      <c r="H152" s="153"/>
      <c r="I152" s="62"/>
      <c r="J152" s="69" t="s">
        <v>117</v>
      </c>
      <c r="K152" s="69"/>
      <c r="L152" s="62"/>
      <c r="M152" s="62"/>
      <c r="N152" s="62"/>
      <c r="O152" s="62"/>
      <c r="P152" s="60"/>
      <c r="Q152" s="60"/>
      <c r="R152" s="57"/>
      <c r="S152" s="57"/>
    </row>
    <row r="153" spans="3:19"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57"/>
      <c r="S153" s="57"/>
    </row>
    <row r="154" spans="3:19"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57"/>
      <c r="S154" s="57"/>
    </row>
    <row r="155" spans="3:19"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57"/>
      <c r="S155" s="57"/>
    </row>
    <row r="156" spans="3:19"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57"/>
      <c r="S156" s="57"/>
    </row>
    <row r="157" spans="3:19"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57"/>
      <c r="S157" s="57"/>
    </row>
    <row r="158" spans="3:19"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57"/>
      <c r="S158" s="57"/>
    </row>
    <row r="159" spans="3:19"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57"/>
      <c r="S159" s="57"/>
    </row>
    <row r="160" spans="3:19"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57"/>
      <c r="S160" s="57"/>
    </row>
    <row r="161" spans="5:19"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57"/>
      <c r="S161" s="57"/>
    </row>
    <row r="162" spans="5:19"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57"/>
      <c r="S162" s="57"/>
    </row>
    <row r="163" spans="5:19"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57"/>
      <c r="S163" s="57"/>
    </row>
    <row r="164" spans="5:19"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57"/>
      <c r="S164" s="57"/>
    </row>
    <row r="165" spans="5:19"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57"/>
      <c r="S165" s="57"/>
    </row>
    <row r="166" spans="5:19"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57"/>
      <c r="S166" s="57"/>
    </row>
    <row r="167" spans="5:19"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57"/>
      <c r="S167" s="57"/>
    </row>
    <row r="168" spans="5:19"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57"/>
      <c r="S168" s="57"/>
    </row>
    <row r="169" spans="5:19"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57"/>
      <c r="S169" s="57"/>
    </row>
    <row r="170" spans="5:19"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57"/>
      <c r="S170" s="57"/>
    </row>
    <row r="171" spans="5:19"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57"/>
      <c r="S171" s="57"/>
    </row>
    <row r="172" spans="5:19"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57"/>
      <c r="S172" s="57"/>
    </row>
    <row r="173" spans="5:19"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57"/>
      <c r="S173" s="57"/>
    </row>
    <row r="174" spans="5:19"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57"/>
      <c r="S174" s="57"/>
    </row>
    <row r="175" spans="5:19"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57"/>
      <c r="S175" s="57"/>
    </row>
    <row r="176" spans="5:19"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57"/>
      <c r="S176" s="57"/>
    </row>
    <row r="177" spans="5:19"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57"/>
      <c r="S177" s="57"/>
    </row>
    <row r="178" spans="5:19"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</row>
    <row r="179" spans="5:19"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</row>
    <row r="180" spans="5:19"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1" spans="5:19"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type="decimal" allowBlank="1" showErrorMessage="1" errorTitle="Ошибка" error="Допускается ввод только действительных чисел!" sqref="G60:K62 G89:K91 G15:K18 G52:K55 G23:K25 G79:K87 G20:K21 G64:K77 G27:K40 G93:K124 G42:K50 G57:K58 G126:K146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25 E6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53" workbookViewId="0">
      <selection activeCell="H18" sqref="H18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2549.12</v>
      </c>
      <c r="G15" s="29">
        <v>0</v>
      </c>
      <c r="H15" s="29">
        <v>2549.12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2549.12</v>
      </c>
      <c r="G18" s="29"/>
      <c r="H18" s="29">
        <v>2549.12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2305.6688597023481</v>
      </c>
      <c r="G19" s="29"/>
      <c r="H19" s="29"/>
      <c r="I19" s="29">
        <v>2237.9383513282114</v>
      </c>
      <c r="J19" s="29">
        <v>67.730508374136747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2237.9383513282114</v>
      </c>
      <c r="G21" s="29"/>
      <c r="H21" s="29"/>
      <c r="I21" s="29">
        <v>2237.9383513282114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67.730508374136747</v>
      </c>
      <c r="G22" s="29"/>
      <c r="H22" s="29"/>
      <c r="I22" s="29"/>
      <c r="J22" s="29">
        <v>67.730508374136747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2243.6939999999995</v>
      </c>
      <c r="G24" s="29">
        <v>0</v>
      </c>
      <c r="H24" s="29">
        <v>284.15499999999997</v>
      </c>
      <c r="I24" s="29">
        <v>1897.6909999999998</v>
      </c>
      <c r="J24" s="29">
        <v>61.847999999999999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2243.6939999999995</v>
      </c>
      <c r="G25" s="29">
        <v>0</v>
      </c>
      <c r="H25" s="29">
        <v>284.15499999999997</v>
      </c>
      <c r="I25" s="29">
        <v>1897.6909999999998</v>
      </c>
      <c r="J25" s="29">
        <v>61.847999999999999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2305.6688597023481</v>
      </c>
      <c r="G29" s="29">
        <v>0</v>
      </c>
      <c r="H29" s="29">
        <v>2237.9383513282114</v>
      </c>
      <c r="I29" s="29">
        <v>67.730508374136747</v>
      </c>
      <c r="J29" s="29">
        <v>1.6697754290362354E-13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92.022999999999996</v>
      </c>
      <c r="G32" s="29"/>
      <c r="H32" s="29"/>
      <c r="I32" s="29">
        <v>92.022999999999996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213.40300000000002</v>
      </c>
      <c r="G33" s="29">
        <v>0</v>
      </c>
      <c r="H33" s="29">
        <v>27.026648671788578</v>
      </c>
      <c r="I33" s="29">
        <v>180.49384295407486</v>
      </c>
      <c r="J33" s="29">
        <v>5.8825083741365809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8.4076899166294545</v>
      </c>
      <c r="G34" s="29"/>
      <c r="H34" s="29"/>
      <c r="I34" s="29">
        <v>8.4076899166294545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4.4958024691358025</v>
      </c>
      <c r="G37" s="53">
        <v>0</v>
      </c>
      <c r="H37" s="53">
        <v>4.4958024691358025</v>
      </c>
      <c r="I37" s="53">
        <v>0</v>
      </c>
      <c r="J37" s="53"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53">
        <v>0</v>
      </c>
      <c r="H38" s="53">
        <v>0</v>
      </c>
      <c r="I38" s="53">
        <v>0</v>
      </c>
      <c r="J38" s="53"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53">
        <v>0</v>
      </c>
      <c r="H39" s="53">
        <v>0</v>
      </c>
      <c r="I39" s="53">
        <v>0</v>
      </c>
      <c r="J39" s="53"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4.4958024691358025</v>
      </c>
      <c r="G40" s="53">
        <v>0</v>
      </c>
      <c r="H40" s="53">
        <v>4.4958024691358025</v>
      </c>
      <c r="I40" s="53">
        <v>0</v>
      </c>
      <c r="J40" s="53"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4.066435378663753</v>
      </c>
      <c r="G41" s="53">
        <v>0</v>
      </c>
      <c r="H41" s="53">
        <v>0</v>
      </c>
      <c r="I41" s="53">
        <v>3.9469812192737415</v>
      </c>
      <c r="J41" s="53">
        <v>0.11945415939001189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53">
        <v>0</v>
      </c>
      <c r="H42" s="53">
        <v>0</v>
      </c>
      <c r="I42" s="53">
        <v>0</v>
      </c>
      <c r="J42" s="53"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3.9469812192737415</v>
      </c>
      <c r="G43" s="53">
        <v>0</v>
      </c>
      <c r="H43" s="53">
        <v>0</v>
      </c>
      <c r="I43" s="53">
        <v>3.9469812192737415</v>
      </c>
      <c r="J43" s="53"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0.11945415939001189</v>
      </c>
      <c r="G44" s="53">
        <v>0</v>
      </c>
      <c r="H44" s="53">
        <v>0</v>
      </c>
      <c r="I44" s="53">
        <v>0</v>
      </c>
      <c r="J44" s="53">
        <v>0.11945415939001189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53">
        <v>0</v>
      </c>
      <c r="H45" s="53">
        <v>0</v>
      </c>
      <c r="I45" s="53">
        <v>0</v>
      </c>
      <c r="J45" s="53"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3.9571322751322744</v>
      </c>
      <c r="G46" s="53">
        <v>0</v>
      </c>
      <c r="H46" s="53">
        <v>0.50115520282186943</v>
      </c>
      <c r="I46" s="53">
        <v>3.3468977072310402</v>
      </c>
      <c r="J46" s="53">
        <v>0.10907936507936507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3.9571322751322744</v>
      </c>
      <c r="G47" s="53">
        <v>0</v>
      </c>
      <c r="H47" s="53">
        <v>0.50115520282186943</v>
      </c>
      <c r="I47" s="53">
        <v>3.3468977072310402</v>
      </c>
      <c r="J47" s="53">
        <v>0.10907936507936507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53">
        <v>0</v>
      </c>
      <c r="H49" s="53">
        <v>0</v>
      </c>
      <c r="I49" s="53">
        <v>0</v>
      </c>
      <c r="J49" s="53"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53">
        <v>0</v>
      </c>
      <c r="H50" s="53">
        <v>0</v>
      </c>
      <c r="I50" s="53">
        <v>0</v>
      </c>
      <c r="J50" s="53"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4.066435378663753</v>
      </c>
      <c r="G51" s="53">
        <v>0</v>
      </c>
      <c r="H51" s="53">
        <v>3.9469812192737415</v>
      </c>
      <c r="I51" s="53">
        <v>0.11945415939001189</v>
      </c>
      <c r="J51" s="53">
        <v>2.9449302099404503E-16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53">
        <v>0</v>
      </c>
      <c r="H52" s="53">
        <v>0</v>
      </c>
      <c r="I52" s="53">
        <v>0</v>
      </c>
      <c r="J52" s="53"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53">
        <v>0</v>
      </c>
      <c r="H53" s="53">
        <v>0</v>
      </c>
      <c r="I53" s="53">
        <v>0</v>
      </c>
      <c r="J53" s="53"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0.16229805996472663</v>
      </c>
      <c r="G54" s="53">
        <v>0</v>
      </c>
      <c r="H54" s="53">
        <v>0</v>
      </c>
      <c r="I54" s="53">
        <v>0.16229805996472663</v>
      </c>
      <c r="J54" s="53"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0.37637213403880077</v>
      </c>
      <c r="G55" s="53">
        <v>0</v>
      </c>
      <c r="H55" s="53">
        <v>4.7666047040191499E-2</v>
      </c>
      <c r="I55" s="53">
        <v>0.31833129268796273</v>
      </c>
      <c r="J55" s="53">
        <v>1.0374794310646527E-2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1.4828377278006094E-2</v>
      </c>
      <c r="G56" s="53">
        <v>0</v>
      </c>
      <c r="H56" s="53">
        <v>0</v>
      </c>
      <c r="I56" s="53">
        <v>1.4828377278006094E-2</v>
      </c>
      <c r="J56" s="53"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2243.6939999999995</v>
      </c>
      <c r="G63" s="53">
        <v>0</v>
      </c>
      <c r="H63" s="53">
        <v>284.15499999999997</v>
      </c>
      <c r="I63" s="53">
        <v>1897.6909999999998</v>
      </c>
      <c r="J63" s="53">
        <v>61.847999999999999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2243.6939999999995</v>
      </c>
      <c r="G64" s="54">
        <v>0</v>
      </c>
      <c r="H64" s="54">
        <v>284.15499999999997</v>
      </c>
      <c r="I64" s="54">
        <v>1897.6909999999998</v>
      </c>
      <c r="J64" s="54">
        <v>61.847999999999999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1082.52873172</v>
      </c>
      <c r="G74" s="30">
        <v>0</v>
      </c>
      <c r="H74" s="30">
        <v>137.09799632298191</v>
      </c>
      <c r="I74" s="30">
        <v>915.59055353647091</v>
      </c>
      <c r="J74" s="30">
        <v>29.84018186054719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1082.52873172</v>
      </c>
      <c r="G75" s="30">
        <v>0</v>
      </c>
      <c r="H75" s="30">
        <v>137.09799632298191</v>
      </c>
      <c r="I75" s="30">
        <v>915.59055353647091</v>
      </c>
      <c r="J75" s="30">
        <v>29.84018186054719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1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1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1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1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1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1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1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IF([4]Титульный!G34="","",[4]Титульный!G34)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IF([4]Титульный!G43="","",[4]Титульный!G43)</f>
        <v>Начальник АДО</v>
      </c>
      <c r="F92" s="148"/>
      <c r="G92" s="66"/>
      <c r="H92" s="148" t="str">
        <f>IF([4]Титульный!G42="","",[4]Титульный!G42)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IF([4]Титульный!G44="","",[4]Титульный!G44)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64" workbookViewId="0">
      <selection activeCell="J28" sqref="J28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2570.6799999999998</v>
      </c>
      <c r="G15" s="29">
        <v>0</v>
      </c>
      <c r="H15" s="29">
        <v>2570.6799999999998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2570.6799999999998</v>
      </c>
      <c r="G18" s="29"/>
      <c r="H18" s="29">
        <v>2570.6799999999998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2343.0606135462458</v>
      </c>
      <c r="G19" s="29"/>
      <c r="H19" s="29"/>
      <c r="I19" s="29">
        <v>2294.9956148033866</v>
      </c>
      <c r="J19" s="29">
        <v>48.064998742859188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2294.9956148033866</v>
      </c>
      <c r="G21" s="29"/>
      <c r="H21" s="29"/>
      <c r="I21" s="29">
        <v>2294.9956148033866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48.064998742859188</v>
      </c>
      <c r="G22" s="29"/>
      <c r="H22" s="29"/>
      <c r="I22" s="29"/>
      <c r="J22" s="29">
        <v>48.064998742859188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2208.9810000000002</v>
      </c>
      <c r="G24" s="29">
        <v>0</v>
      </c>
      <c r="H24" s="29">
        <v>244.44800000000001</v>
      </c>
      <c r="I24" s="29">
        <v>1921.914</v>
      </c>
      <c r="J24" s="29">
        <v>42.619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2208.9810000000002</v>
      </c>
      <c r="G25" s="29">
        <v>0</v>
      </c>
      <c r="H25" s="29">
        <v>244.44800000000001</v>
      </c>
      <c r="I25" s="29">
        <v>1921.914</v>
      </c>
      <c r="J25" s="29">
        <v>42.619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2343.0606135462458</v>
      </c>
      <c r="G29" s="29">
        <v>0</v>
      </c>
      <c r="H29" s="29">
        <v>2294.9956148033866</v>
      </c>
      <c r="I29" s="29">
        <v>48.064998742859188</v>
      </c>
      <c r="J29" s="29">
        <v>-7.460698725481052E-14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79.427999999999997</v>
      </c>
      <c r="G32" s="29"/>
      <c r="H32" s="29"/>
      <c r="I32" s="29">
        <v>79.427999999999997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282.27100000000002</v>
      </c>
      <c r="G33" s="29">
        <v>0</v>
      </c>
      <c r="H33" s="29">
        <v>31.236385196613277</v>
      </c>
      <c r="I33" s="29">
        <v>245.58861606052744</v>
      </c>
      <c r="J33" s="29">
        <v>5.4459987428592633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9.7972962822642273</v>
      </c>
      <c r="G34" s="29"/>
      <c r="H34" s="29"/>
      <c r="I34" s="29">
        <v>9.7972962822642273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4.5338271604938267</v>
      </c>
      <c r="G37" s="53">
        <v>0</v>
      </c>
      <c r="H37" s="53">
        <v>4.5338271604938267</v>
      </c>
      <c r="I37" s="53">
        <v>0</v>
      </c>
      <c r="J37" s="53"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53">
        <v>0</v>
      </c>
      <c r="H38" s="53">
        <v>0</v>
      </c>
      <c r="I38" s="53">
        <v>0</v>
      </c>
      <c r="J38" s="53"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53">
        <v>0</v>
      </c>
      <c r="H39" s="53">
        <v>0</v>
      </c>
      <c r="I39" s="53">
        <v>0</v>
      </c>
      <c r="J39" s="53"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4.5338271604938267</v>
      </c>
      <c r="G40" s="53">
        <v>0</v>
      </c>
      <c r="H40" s="53">
        <v>4.5338271604938267</v>
      </c>
      <c r="I40" s="53">
        <v>0</v>
      </c>
      <c r="J40" s="53"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4.132382034473097</v>
      </c>
      <c r="G41" s="53">
        <v>0</v>
      </c>
      <c r="H41" s="53">
        <v>0</v>
      </c>
      <c r="I41" s="53">
        <v>4.0476113135862199</v>
      </c>
      <c r="J41" s="53">
        <v>8.4770720886876871E-2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53">
        <v>0</v>
      </c>
      <c r="H42" s="53">
        <v>0</v>
      </c>
      <c r="I42" s="53">
        <v>0</v>
      </c>
      <c r="J42" s="53"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4.0476113135862199</v>
      </c>
      <c r="G43" s="53">
        <v>0</v>
      </c>
      <c r="H43" s="53">
        <v>0</v>
      </c>
      <c r="I43" s="53">
        <v>4.0476113135862199</v>
      </c>
      <c r="J43" s="53"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8.4770720886876871E-2</v>
      </c>
      <c r="G44" s="53">
        <v>0</v>
      </c>
      <c r="H44" s="53">
        <v>0</v>
      </c>
      <c r="I44" s="53">
        <v>0</v>
      </c>
      <c r="J44" s="53">
        <v>8.4770720886876871E-2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53">
        <v>0</v>
      </c>
      <c r="H45" s="53">
        <v>0</v>
      </c>
      <c r="I45" s="53">
        <v>0</v>
      </c>
      <c r="J45" s="53"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3.8959100529100534</v>
      </c>
      <c r="G46" s="53">
        <v>0</v>
      </c>
      <c r="H46" s="53">
        <v>0.43112522045855384</v>
      </c>
      <c r="I46" s="53">
        <v>3.389619047619048</v>
      </c>
      <c r="J46" s="53">
        <v>7.5165784832451496E-2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3.8959100529100534</v>
      </c>
      <c r="G47" s="53">
        <v>0</v>
      </c>
      <c r="H47" s="53">
        <v>0.43112522045855384</v>
      </c>
      <c r="I47" s="53">
        <v>3.389619047619048</v>
      </c>
      <c r="J47" s="53">
        <v>7.5165784832451496E-2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53">
        <v>0</v>
      </c>
      <c r="H49" s="53">
        <v>0</v>
      </c>
      <c r="I49" s="53">
        <v>0</v>
      </c>
      <c r="J49" s="53"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53">
        <v>0</v>
      </c>
      <c r="H50" s="53">
        <v>0</v>
      </c>
      <c r="I50" s="53">
        <v>0</v>
      </c>
      <c r="J50" s="53"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4.132382034473097</v>
      </c>
      <c r="G51" s="53">
        <v>0</v>
      </c>
      <c r="H51" s="53">
        <v>4.0476113135862199</v>
      </c>
      <c r="I51" s="53">
        <v>8.4770720886876871E-2</v>
      </c>
      <c r="J51" s="53">
        <v>-1.3158198810372225E-16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53">
        <v>0</v>
      </c>
      <c r="H52" s="53">
        <v>0</v>
      </c>
      <c r="I52" s="53">
        <v>0</v>
      </c>
      <c r="J52" s="53"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53">
        <v>0</v>
      </c>
      <c r="H53" s="53">
        <v>0</v>
      </c>
      <c r="I53" s="53">
        <v>0</v>
      </c>
      <c r="J53" s="53"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0.14008465608465609</v>
      </c>
      <c r="G54" s="53">
        <v>0</v>
      </c>
      <c r="H54" s="53">
        <v>0</v>
      </c>
      <c r="I54" s="53">
        <v>0.14008465608465609</v>
      </c>
      <c r="J54" s="53"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0.49783245149911814</v>
      </c>
      <c r="G55" s="53">
        <v>0</v>
      </c>
      <c r="H55" s="53">
        <v>5.5090626449053395E-2</v>
      </c>
      <c r="I55" s="53">
        <v>0.43313688899563924</v>
      </c>
      <c r="J55" s="53">
        <v>9.6049360544255089E-3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1.7279182155668833E-2</v>
      </c>
      <c r="G56" s="53">
        <v>0</v>
      </c>
      <c r="H56" s="53">
        <v>0</v>
      </c>
      <c r="I56" s="53">
        <v>1.7279182155668833E-2</v>
      </c>
      <c r="J56" s="53"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2208.9810000000002</v>
      </c>
      <c r="G63" s="53">
        <v>0</v>
      </c>
      <c r="H63" s="53">
        <v>244.44800000000001</v>
      </c>
      <c r="I63" s="53">
        <v>1921.914</v>
      </c>
      <c r="J63" s="53">
        <v>42.619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2208.9810000000002</v>
      </c>
      <c r="G64" s="54">
        <v>0</v>
      </c>
      <c r="H64" s="54">
        <v>244.44800000000001</v>
      </c>
      <c r="I64" s="54">
        <v>1921.914</v>
      </c>
      <c r="J64" s="54">
        <v>42.619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1065.7803028199999</v>
      </c>
      <c r="G74" s="30">
        <v>0</v>
      </c>
      <c r="H74" s="30">
        <v>117.94029168369637</v>
      </c>
      <c r="I74" s="30">
        <v>927.2773667650365</v>
      </c>
      <c r="J74" s="30">
        <v>20.562644371266916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1065.7803028199999</v>
      </c>
      <c r="G75" s="30">
        <v>0</v>
      </c>
      <c r="H75" s="30">
        <v>117.94029168369637</v>
      </c>
      <c r="I75" s="30">
        <v>927.2773667650365</v>
      </c>
      <c r="J75" s="30">
        <v>20.562644371266916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1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1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1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1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1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1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1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IF([5]Титульный!G34="","",[5]Титульный!G34)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IF([5]Титульный!G43="","",[5]Титульный!G43)</f>
        <v>Начальник АДО</v>
      </c>
      <c r="F92" s="148"/>
      <c r="G92" s="66"/>
      <c r="H92" s="148" t="str">
        <f>IF([5]Титульный!G42="","",[5]Титульный!G42)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IF([5]Титульный!G44="","",[5]Титульный!G44)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58" workbookViewId="0">
      <selection activeCell="K25" sqref="K25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2723.56</v>
      </c>
      <c r="G15" s="29">
        <v>0</v>
      </c>
      <c r="H15" s="29">
        <v>2723.56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2723.56</v>
      </c>
      <c r="G18" s="29"/>
      <c r="H18" s="29">
        <v>2723.56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2658.7782410721343</v>
      </c>
      <c r="G19" s="29"/>
      <c r="H19" s="29"/>
      <c r="I19" s="29">
        <v>2433.1250043812324</v>
      </c>
      <c r="J19" s="29">
        <v>225.65323669090188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2433.1250043812324</v>
      </c>
      <c r="G21" s="29"/>
      <c r="H21" s="29"/>
      <c r="I21" s="29">
        <v>2433.1250043812324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225.65323669090188</v>
      </c>
      <c r="G22" s="29"/>
      <c r="H22" s="29"/>
      <c r="I22" s="29"/>
      <c r="J22" s="29">
        <v>225.65323669090188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2616.3870000000006</v>
      </c>
      <c r="G24" s="29">
        <v>0</v>
      </c>
      <c r="H24" s="29">
        <v>288.31099999999998</v>
      </c>
      <c r="I24" s="29">
        <v>2104.0730000000003</v>
      </c>
      <c r="J24" s="29">
        <v>224.00299999999999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2616.3870000000006</v>
      </c>
      <c r="G25" s="29">
        <v>0</v>
      </c>
      <c r="H25" s="29">
        <v>288.31099999999998</v>
      </c>
      <c r="I25" s="29">
        <v>2104.0730000000003</v>
      </c>
      <c r="J25" s="29">
        <v>224.00299999999999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2658.7782410721338</v>
      </c>
      <c r="G29" s="29">
        <v>0</v>
      </c>
      <c r="H29" s="29">
        <v>2433.1250043812324</v>
      </c>
      <c r="I29" s="29">
        <v>225.65323669090188</v>
      </c>
      <c r="J29" s="29">
        <v>-4.8561155097104347E-13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87.897999999999996</v>
      </c>
      <c r="G32" s="29"/>
      <c r="H32" s="29"/>
      <c r="I32" s="29">
        <v>87.897999999999996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19.274999999999999</v>
      </c>
      <c r="G33" s="29">
        <v>0</v>
      </c>
      <c r="H33" s="29">
        <v>2.1239956187674065</v>
      </c>
      <c r="I33" s="29">
        <v>15.500767690330212</v>
      </c>
      <c r="J33" s="29">
        <v>1.6502366909023773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0.62649977720543504</v>
      </c>
      <c r="G34" s="29"/>
      <c r="H34" s="29"/>
      <c r="I34" s="29">
        <v>0.62649977720543504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4.8034567901234562</v>
      </c>
      <c r="G37" s="53">
        <v>0</v>
      </c>
      <c r="H37" s="53">
        <v>4.8034567901234562</v>
      </c>
      <c r="I37" s="53">
        <v>0</v>
      </c>
      <c r="J37" s="53"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53">
        <v>0</v>
      </c>
      <c r="H38" s="53">
        <v>0</v>
      </c>
      <c r="I38" s="53">
        <v>0</v>
      </c>
      <c r="J38" s="53"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53">
        <v>0</v>
      </c>
      <c r="H39" s="53">
        <v>0</v>
      </c>
      <c r="I39" s="53">
        <v>0</v>
      </c>
      <c r="J39" s="53"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4.8034567901234562</v>
      </c>
      <c r="G40" s="53">
        <v>0</v>
      </c>
      <c r="H40" s="53">
        <v>4.8034567901234562</v>
      </c>
      <c r="I40" s="53">
        <v>0</v>
      </c>
      <c r="J40" s="53"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4.6892032470408012</v>
      </c>
      <c r="G41" s="53">
        <v>0</v>
      </c>
      <c r="H41" s="53">
        <v>0</v>
      </c>
      <c r="I41" s="53">
        <v>4.2912257572861243</v>
      </c>
      <c r="J41" s="53">
        <v>0.39797748975467706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53">
        <v>0</v>
      </c>
      <c r="H42" s="53">
        <v>0</v>
      </c>
      <c r="I42" s="53">
        <v>0</v>
      </c>
      <c r="J42" s="53"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4.2912257572861243</v>
      </c>
      <c r="G43" s="53">
        <v>0</v>
      </c>
      <c r="H43" s="53">
        <v>0</v>
      </c>
      <c r="I43" s="53">
        <v>4.2912257572861243</v>
      </c>
      <c r="J43" s="53"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0.39797748975467706</v>
      </c>
      <c r="G44" s="53">
        <v>0</v>
      </c>
      <c r="H44" s="53">
        <v>0</v>
      </c>
      <c r="I44" s="53">
        <v>0</v>
      </c>
      <c r="J44" s="53">
        <v>0.39797748975467706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53">
        <v>0</v>
      </c>
      <c r="H45" s="53">
        <v>0</v>
      </c>
      <c r="I45" s="53">
        <v>0</v>
      </c>
      <c r="J45" s="53"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4.6144391534391538</v>
      </c>
      <c r="G46" s="53">
        <v>0</v>
      </c>
      <c r="H46" s="53">
        <v>0.50848500881834213</v>
      </c>
      <c r="I46" s="53">
        <v>3.7108871252204594</v>
      </c>
      <c r="J46" s="53">
        <v>0.39506701940035271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4.6144391534391538</v>
      </c>
      <c r="G47" s="53">
        <v>0</v>
      </c>
      <c r="H47" s="53">
        <v>0.50848500881834213</v>
      </c>
      <c r="I47" s="53">
        <v>3.7108871252204594</v>
      </c>
      <c r="J47" s="53">
        <v>0.39506701940035271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53">
        <v>0</v>
      </c>
      <c r="H49" s="53">
        <v>0</v>
      </c>
      <c r="I49" s="53">
        <v>0</v>
      </c>
      <c r="J49" s="53"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53">
        <v>0</v>
      </c>
      <c r="H50" s="53">
        <v>0</v>
      </c>
      <c r="I50" s="53">
        <v>0</v>
      </c>
      <c r="J50" s="53"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4.6892032470408003</v>
      </c>
      <c r="G51" s="53">
        <v>0</v>
      </c>
      <c r="H51" s="53">
        <v>4.2912257572861243</v>
      </c>
      <c r="I51" s="53">
        <v>0.39797748975467706</v>
      </c>
      <c r="J51" s="53">
        <v>-8.564577618536923E-16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53">
        <v>0</v>
      </c>
      <c r="H52" s="53">
        <v>0</v>
      </c>
      <c r="I52" s="53">
        <v>0</v>
      </c>
      <c r="J52" s="53"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53">
        <v>0</v>
      </c>
      <c r="H53" s="53">
        <v>0</v>
      </c>
      <c r="I53" s="53">
        <v>0</v>
      </c>
      <c r="J53" s="53"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0.15502292768959436</v>
      </c>
      <c r="G54" s="53">
        <v>0</v>
      </c>
      <c r="H54" s="53">
        <v>0</v>
      </c>
      <c r="I54" s="53">
        <v>0.15502292768959436</v>
      </c>
      <c r="J54" s="53"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3.3994708994708987E-2</v>
      </c>
      <c r="G55" s="53">
        <v>0</v>
      </c>
      <c r="H55" s="53">
        <v>3.7460240189901351E-3</v>
      </c>
      <c r="I55" s="53">
        <v>2.7338214621393672E-2</v>
      </c>
      <c r="J55" s="53">
        <v>2.9104703543251804E-3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1.1049378786691976E-3</v>
      </c>
      <c r="G56" s="53">
        <v>0</v>
      </c>
      <c r="H56" s="53">
        <v>0</v>
      </c>
      <c r="I56" s="53">
        <v>1.1049378786691976E-3</v>
      </c>
      <c r="J56" s="53"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2616.3870000000006</v>
      </c>
      <c r="G63" s="53">
        <v>0</v>
      </c>
      <c r="H63" s="53">
        <v>288.31099999999998</v>
      </c>
      <c r="I63" s="53">
        <v>2104.0730000000003</v>
      </c>
      <c r="J63" s="53">
        <v>224.00299999999999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2616.3870000000006</v>
      </c>
      <c r="G64" s="54">
        <v>0</v>
      </c>
      <c r="H64" s="54">
        <v>288.31099999999998</v>
      </c>
      <c r="I64" s="54">
        <v>2104.0730000000003</v>
      </c>
      <c r="J64" s="54">
        <v>224.00299999999999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1262.3443863299997</v>
      </c>
      <c r="G74" s="30">
        <v>0</v>
      </c>
      <c r="H74" s="30">
        <v>139.10318785683788</v>
      </c>
      <c r="I74" s="30">
        <v>1015.1650883369017</v>
      </c>
      <c r="J74" s="30">
        <v>108.07611013625998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1262.3443863299997</v>
      </c>
      <c r="G75" s="30">
        <v>0</v>
      </c>
      <c r="H75" s="30">
        <v>139.10318785683788</v>
      </c>
      <c r="I75" s="30">
        <v>1015.1650883369017</v>
      </c>
      <c r="J75" s="30">
        <v>108.07611013625998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1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1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1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1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1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1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1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IF([6]Титульный!G34="","",[6]Титульный!G34)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IF([6]Титульный!G43="","",[6]Титульный!G43)</f>
        <v>Начальник АДО</v>
      </c>
      <c r="F92" s="148"/>
      <c r="G92" s="66"/>
      <c r="H92" s="148" t="str">
        <f>IF([6]Титульный!G42="","",[6]Титульный!G42)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IF([6]Титульный!G44="","",[6]Титульный!G44)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59" workbookViewId="0">
      <selection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2600.36</v>
      </c>
      <c r="G15" s="29">
        <v>0</v>
      </c>
      <c r="H15" s="29">
        <v>2600.36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2600.36</v>
      </c>
      <c r="G18" s="29"/>
      <c r="H18" s="29">
        <v>2600.36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2353.4056484069247</v>
      </c>
      <c r="G19" s="29"/>
      <c r="H19" s="29"/>
      <c r="I19" s="29">
        <v>2306.978939814222</v>
      </c>
      <c r="J19" s="29">
        <v>46.426708592702482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2306.978939814222</v>
      </c>
      <c r="G21" s="29"/>
      <c r="H21" s="29"/>
      <c r="I21" s="29">
        <v>2306.978939814222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46.426708592702482</v>
      </c>
      <c r="G22" s="29"/>
      <c r="H22" s="29"/>
      <c r="I22" s="29"/>
      <c r="J22" s="29">
        <v>46.426708592702482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2294.9940000000001</v>
      </c>
      <c r="G24" s="29">
        <v>0</v>
      </c>
      <c r="H24" s="29">
        <v>267.94799999999998</v>
      </c>
      <c r="I24" s="29">
        <v>1984.644</v>
      </c>
      <c r="J24" s="29">
        <v>42.402000000000001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2294.9940000000001</v>
      </c>
      <c r="G25" s="29">
        <v>0</v>
      </c>
      <c r="H25" s="29">
        <v>267.94799999999998</v>
      </c>
      <c r="I25" s="29">
        <v>1984.644</v>
      </c>
      <c r="J25" s="29">
        <v>42.402000000000001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2353.4056484069251</v>
      </c>
      <c r="G29" s="29">
        <v>0</v>
      </c>
      <c r="H29" s="29">
        <v>2306.978939814222</v>
      </c>
      <c r="I29" s="29">
        <v>46.426708592702482</v>
      </c>
      <c r="J29" s="29">
        <v>2.779998453661392E-13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87.53</v>
      </c>
      <c r="G32" s="29"/>
      <c r="H32" s="29"/>
      <c r="I32" s="29">
        <v>87.53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217.83600000000001</v>
      </c>
      <c r="G33" s="29">
        <v>0</v>
      </c>
      <c r="H33" s="29">
        <v>25.43306018577826</v>
      </c>
      <c r="I33" s="29">
        <v>188.37823122151954</v>
      </c>
      <c r="J33" s="29">
        <v>4.0247085927022033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8.0029351561621205</v>
      </c>
      <c r="G34" s="29"/>
      <c r="H34" s="29"/>
      <c r="I34" s="29">
        <v>8.0029351561621205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4.5861728395061734</v>
      </c>
      <c r="G37" s="53">
        <v>0</v>
      </c>
      <c r="H37" s="53">
        <v>4.5861728395061734</v>
      </c>
      <c r="I37" s="53">
        <v>0</v>
      </c>
      <c r="J37" s="53"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53">
        <v>0</v>
      </c>
      <c r="H38" s="53">
        <v>0</v>
      </c>
      <c r="I38" s="53">
        <v>0</v>
      </c>
      <c r="J38" s="53"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53">
        <v>0</v>
      </c>
      <c r="H39" s="53">
        <v>0</v>
      </c>
      <c r="I39" s="53">
        <v>0</v>
      </c>
      <c r="J39" s="53"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4.5861728395061734</v>
      </c>
      <c r="G40" s="53">
        <v>0</v>
      </c>
      <c r="H40" s="53">
        <v>4.5861728395061734</v>
      </c>
      <c r="I40" s="53">
        <v>0</v>
      </c>
      <c r="J40" s="53"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4.1506272458675921</v>
      </c>
      <c r="G41" s="53">
        <v>0</v>
      </c>
      <c r="H41" s="53">
        <v>0</v>
      </c>
      <c r="I41" s="53">
        <v>4.0687459255982752</v>
      </c>
      <c r="J41" s="53">
        <v>8.1881320269316549E-2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53">
        <v>0</v>
      </c>
      <c r="H42" s="53">
        <v>0</v>
      </c>
      <c r="I42" s="53">
        <v>0</v>
      </c>
      <c r="J42" s="53"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4.0687459255982752</v>
      </c>
      <c r="G43" s="53">
        <v>0</v>
      </c>
      <c r="H43" s="53">
        <v>0</v>
      </c>
      <c r="I43" s="53">
        <v>4.0687459255982752</v>
      </c>
      <c r="J43" s="53"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8.1881320269316549E-2</v>
      </c>
      <c r="G44" s="53">
        <v>0</v>
      </c>
      <c r="H44" s="53">
        <v>0</v>
      </c>
      <c r="I44" s="53">
        <v>0</v>
      </c>
      <c r="J44" s="53">
        <v>8.1881320269316549E-2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53">
        <v>0</v>
      </c>
      <c r="H45" s="53">
        <v>0</v>
      </c>
      <c r="I45" s="53">
        <v>0</v>
      </c>
      <c r="J45" s="53"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4.047608465608465</v>
      </c>
      <c r="G46" s="53">
        <v>0</v>
      </c>
      <c r="H46" s="53">
        <v>0.47257142857142853</v>
      </c>
      <c r="I46" s="53">
        <v>3.500253968253968</v>
      </c>
      <c r="J46" s="53">
        <v>7.4783068783068785E-2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4.047608465608465</v>
      </c>
      <c r="G47" s="53">
        <v>0</v>
      </c>
      <c r="H47" s="53">
        <v>0.47257142857142853</v>
      </c>
      <c r="I47" s="53">
        <v>3.500253968253968</v>
      </c>
      <c r="J47" s="53">
        <v>7.4783068783068785E-2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53">
        <v>0</v>
      </c>
      <c r="H49" s="53">
        <v>0</v>
      </c>
      <c r="I49" s="53">
        <v>0</v>
      </c>
      <c r="J49" s="53"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53">
        <v>0</v>
      </c>
      <c r="H50" s="53">
        <v>0</v>
      </c>
      <c r="I50" s="53">
        <v>0</v>
      </c>
      <c r="J50" s="53"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4.150627245867593</v>
      </c>
      <c r="G51" s="53">
        <v>0</v>
      </c>
      <c r="H51" s="53">
        <v>4.0687459255982752</v>
      </c>
      <c r="I51" s="53">
        <v>8.1881320269316549E-2</v>
      </c>
      <c r="J51" s="53">
        <v>4.9029955091029843E-16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53">
        <v>0</v>
      </c>
      <c r="H52" s="53">
        <v>0</v>
      </c>
      <c r="I52" s="53">
        <v>0</v>
      </c>
      <c r="J52" s="53"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53">
        <v>0</v>
      </c>
      <c r="H53" s="53">
        <v>0</v>
      </c>
      <c r="I53" s="53">
        <v>0</v>
      </c>
      <c r="J53" s="53"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0.15437389770723103</v>
      </c>
      <c r="G54" s="53">
        <v>0</v>
      </c>
      <c r="H54" s="53">
        <v>0</v>
      </c>
      <c r="I54" s="53">
        <v>0.15437389770723103</v>
      </c>
      <c r="J54" s="53"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0.38419047619047619</v>
      </c>
      <c r="G55" s="53">
        <v>0</v>
      </c>
      <c r="H55" s="53">
        <v>4.4855485336469589E-2</v>
      </c>
      <c r="I55" s="53">
        <v>0.33223673936775933</v>
      </c>
      <c r="J55" s="53">
        <v>7.0982514862472723E-3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1.4114524084942012E-2</v>
      </c>
      <c r="G56" s="53">
        <v>0</v>
      </c>
      <c r="H56" s="53">
        <v>0</v>
      </c>
      <c r="I56" s="53">
        <v>1.4114524084942012E-2</v>
      </c>
      <c r="J56" s="53"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2294.9940000000001</v>
      </c>
      <c r="G63" s="53">
        <v>0</v>
      </c>
      <c r="H63" s="53">
        <v>267.94799999999998</v>
      </c>
      <c r="I63" s="53">
        <v>1984.644</v>
      </c>
      <c r="J63" s="53">
        <v>42.402000000000001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2294.9940000000001</v>
      </c>
      <c r="G64" s="54">
        <v>0</v>
      </c>
      <c r="H64" s="54">
        <v>267.94799999999998</v>
      </c>
      <c r="I64" s="54">
        <v>1984.644</v>
      </c>
      <c r="J64" s="54">
        <v>42.402000000000001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1107.2795408799998</v>
      </c>
      <c r="G74" s="30">
        <v>0</v>
      </c>
      <c r="H74" s="30">
        <v>129.27848108522906</v>
      </c>
      <c r="I74" s="30">
        <v>957.54311215203461</v>
      </c>
      <c r="J74" s="30">
        <v>20.457947642736212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1107.2795408799998</v>
      </c>
      <c r="G75" s="30">
        <v>0</v>
      </c>
      <c r="H75" s="30">
        <v>129.27848108522906</v>
      </c>
      <c r="I75" s="30">
        <v>957.54311215203461</v>
      </c>
      <c r="J75" s="30">
        <v>20.457947642736212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1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1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1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1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1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1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1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IF([7]Титульный!G34="","",[7]Титульный!G34)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IF([7]Титульный!G43="","",[7]Титульный!G43)</f>
        <v>Начальник АДО</v>
      </c>
      <c r="F92" s="148"/>
      <c r="G92" s="66"/>
      <c r="H92" s="148" t="str">
        <f>IF([7]Титульный!G42="","",[7]Титульный!G42)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IF([7]Титульный!G44="","",[7]Титульный!G44)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66" workbookViewId="0">
      <selection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2713.0920000000001</v>
      </c>
      <c r="G15" s="29">
        <v>0</v>
      </c>
      <c r="H15" s="29">
        <v>2713.0920000000001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2713.0920000000001</v>
      </c>
      <c r="G18" s="29"/>
      <c r="H18" s="29">
        <v>2713.0920000000001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2446.5264970209032</v>
      </c>
      <c r="G19" s="29"/>
      <c r="H19" s="29"/>
      <c r="I19" s="29">
        <v>2395.3652854824418</v>
      </c>
      <c r="J19" s="29">
        <v>51.161211538461316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2395.3652854824418</v>
      </c>
      <c r="G21" s="29"/>
      <c r="H21" s="29"/>
      <c r="I21" s="29">
        <v>2395.3652854824418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51.161211538461316</v>
      </c>
      <c r="G22" s="29"/>
      <c r="H22" s="29"/>
      <c r="I22" s="29"/>
      <c r="J22" s="29">
        <v>51.161211538461316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2433.288</v>
      </c>
      <c r="G24" s="29">
        <v>0</v>
      </c>
      <c r="H24" s="29">
        <v>290.60500000000002</v>
      </c>
      <c r="I24" s="29">
        <v>2095.8890000000001</v>
      </c>
      <c r="J24" s="29">
        <v>46.793999999999997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2433.288</v>
      </c>
      <c r="G25" s="29">
        <v>0</v>
      </c>
      <c r="H25" s="29">
        <v>290.60500000000002</v>
      </c>
      <c r="I25" s="29">
        <v>2095.8890000000001</v>
      </c>
      <c r="J25" s="29">
        <v>46.793999999999997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2446.5264970209032</v>
      </c>
      <c r="G29" s="29">
        <v>0</v>
      </c>
      <c r="H29" s="29">
        <v>2395.3652854824418</v>
      </c>
      <c r="I29" s="29">
        <v>51.161211538461316</v>
      </c>
      <c r="J29" s="29">
        <v>-2.1849189124623081E-13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52.709000000000003</v>
      </c>
      <c r="G32" s="29"/>
      <c r="H32" s="29"/>
      <c r="I32" s="29">
        <v>52.709000000000003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227.095</v>
      </c>
      <c r="G33" s="29">
        <v>0</v>
      </c>
      <c r="H33" s="29">
        <v>27.121714517558136</v>
      </c>
      <c r="I33" s="29">
        <v>195.60607394398033</v>
      </c>
      <c r="J33" s="29">
        <v>4.3672115384615378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4.8149496379118721</v>
      </c>
      <c r="G34" s="29"/>
      <c r="H34" s="29"/>
      <c r="I34" s="29">
        <v>4.8149496379118721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4.7849947089947094</v>
      </c>
      <c r="G37" s="53">
        <v>0</v>
      </c>
      <c r="H37" s="53">
        <v>4.7849947089947094</v>
      </c>
      <c r="I37" s="53">
        <v>0</v>
      </c>
      <c r="J37" s="53"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53">
        <v>0</v>
      </c>
      <c r="H38" s="53">
        <v>0</v>
      </c>
      <c r="I38" s="53">
        <v>0</v>
      </c>
      <c r="J38" s="53"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53">
        <v>0</v>
      </c>
      <c r="H39" s="53">
        <v>0</v>
      </c>
      <c r="I39" s="53">
        <v>0</v>
      </c>
      <c r="J39" s="53"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4.7849947089947094</v>
      </c>
      <c r="G40" s="53">
        <v>0</v>
      </c>
      <c r="H40" s="53">
        <v>4.7849947089947094</v>
      </c>
      <c r="I40" s="53">
        <v>0</v>
      </c>
      <c r="J40" s="53"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4.314861546774079</v>
      </c>
      <c r="G41" s="53">
        <v>0</v>
      </c>
      <c r="H41" s="53">
        <v>0</v>
      </c>
      <c r="I41" s="53">
        <v>4.2246301331259994</v>
      </c>
      <c r="J41" s="53">
        <v>9.0231413648079919E-2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53">
        <v>0</v>
      </c>
      <c r="H42" s="53">
        <v>0</v>
      </c>
      <c r="I42" s="53">
        <v>0</v>
      </c>
      <c r="J42" s="53"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4.2246301331259994</v>
      </c>
      <c r="G43" s="53">
        <v>0</v>
      </c>
      <c r="H43" s="53">
        <v>0</v>
      </c>
      <c r="I43" s="53">
        <v>4.2246301331259994</v>
      </c>
      <c r="J43" s="53"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9.0231413648079919E-2</v>
      </c>
      <c r="G44" s="53">
        <v>0</v>
      </c>
      <c r="H44" s="53">
        <v>0</v>
      </c>
      <c r="I44" s="53">
        <v>0</v>
      </c>
      <c r="J44" s="53">
        <v>9.0231413648079919E-2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53">
        <v>0</v>
      </c>
      <c r="H45" s="53">
        <v>0</v>
      </c>
      <c r="I45" s="53">
        <v>0</v>
      </c>
      <c r="J45" s="53"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4.2915132275132279</v>
      </c>
      <c r="G46" s="53">
        <v>0</v>
      </c>
      <c r="H46" s="53">
        <v>0.51253086419753091</v>
      </c>
      <c r="I46" s="53">
        <v>3.6964532627865965</v>
      </c>
      <c r="J46" s="53">
        <v>8.2529100529100535E-2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4.2915132275132279</v>
      </c>
      <c r="G47" s="53">
        <v>0</v>
      </c>
      <c r="H47" s="53">
        <v>0.51253086419753091</v>
      </c>
      <c r="I47" s="53">
        <v>3.6964532627865965</v>
      </c>
      <c r="J47" s="53">
        <v>8.2529100529100535E-2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53">
        <v>0</v>
      </c>
      <c r="H48" s="53">
        <v>0</v>
      </c>
      <c r="I48" s="53">
        <v>0</v>
      </c>
      <c r="J48" s="53"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53">
        <v>0</v>
      </c>
      <c r="H49" s="53">
        <v>0</v>
      </c>
      <c r="I49" s="53">
        <v>0</v>
      </c>
      <c r="J49" s="53"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53">
        <v>0</v>
      </c>
      <c r="H50" s="53">
        <v>0</v>
      </c>
      <c r="I50" s="53">
        <v>0</v>
      </c>
      <c r="J50" s="53"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4.314861546774079</v>
      </c>
      <c r="G51" s="53">
        <v>0</v>
      </c>
      <c r="H51" s="53">
        <v>4.2246301331259994</v>
      </c>
      <c r="I51" s="53">
        <v>9.0231413648079919E-2</v>
      </c>
      <c r="J51" s="53">
        <v>-3.8534725087518659E-16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53">
        <v>0</v>
      </c>
      <c r="H52" s="53">
        <v>0</v>
      </c>
      <c r="I52" s="53">
        <v>0</v>
      </c>
      <c r="J52" s="53"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53">
        <v>0</v>
      </c>
      <c r="H53" s="53">
        <v>0</v>
      </c>
      <c r="I53" s="53">
        <v>0</v>
      </c>
      <c r="J53" s="53"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9.2961199294532629E-2</v>
      </c>
      <c r="G54" s="53">
        <v>0</v>
      </c>
      <c r="H54" s="53">
        <v>0</v>
      </c>
      <c r="I54" s="53">
        <v>9.2961199294532629E-2</v>
      </c>
      <c r="J54" s="53"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0.40052028218694885</v>
      </c>
      <c r="G55" s="53">
        <v>0</v>
      </c>
      <c r="H55" s="53">
        <v>4.7833711671178364E-2</v>
      </c>
      <c r="I55" s="53">
        <v>0.34498425739679073</v>
      </c>
      <c r="J55" s="53">
        <v>7.7023131189797849E-3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8.4919746700385743E-3</v>
      </c>
      <c r="G56" s="53">
        <v>0</v>
      </c>
      <c r="H56" s="53">
        <v>0</v>
      </c>
      <c r="I56" s="53">
        <v>8.4919746700385743E-3</v>
      </c>
      <c r="J56" s="53"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2433.288</v>
      </c>
      <c r="G63" s="53">
        <v>0</v>
      </c>
      <c r="H63" s="53">
        <v>290.60500000000002</v>
      </c>
      <c r="I63" s="53">
        <v>2095.8890000000001</v>
      </c>
      <c r="J63" s="53">
        <v>46.793999999999997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2433.288</v>
      </c>
      <c r="G64" s="54">
        <v>0</v>
      </c>
      <c r="H64" s="54">
        <v>290.60500000000002</v>
      </c>
      <c r="I64" s="54">
        <v>2095.8890000000001</v>
      </c>
      <c r="J64" s="54">
        <v>46.793999999999997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1174.84939517</v>
      </c>
      <c r="G74" s="30">
        <v>0</v>
      </c>
      <c r="H74" s="30">
        <v>140.31101476001928</v>
      </c>
      <c r="I74" s="30">
        <v>1011.9451228105576</v>
      </c>
      <c r="J74" s="30">
        <v>22.593257599423072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1174.84939517</v>
      </c>
      <c r="G75" s="30">
        <v>0</v>
      </c>
      <c r="H75" s="30">
        <v>140.31101476001928</v>
      </c>
      <c r="I75" s="30">
        <v>1011.9451228105576</v>
      </c>
      <c r="J75" s="30">
        <v>22.593257599423072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1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1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1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1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1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1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1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IF([8]Титульный!G34="","",[8]Титульный!G34)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IF([8]Титульный!G43="","",[8]Титульный!G43)</f>
        <v>Начальник АДО</v>
      </c>
      <c r="F92" s="148"/>
      <c r="G92" s="66"/>
      <c r="H92" s="148" t="str">
        <f>IF([8]Титульный!G42="","",[8]Титульный!G42)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IF([8]Титульный!G44="","",[8]Титульный!G44)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C67" workbookViewId="0">
      <selection sqref="A1:XFD1048576"/>
    </sheetView>
  </sheetViews>
  <sheetFormatPr defaultRowHeight="11.25"/>
  <cols>
    <col min="1" max="2" width="9.140625" style="31" hidden="1" customWidth="1"/>
    <col min="3" max="3" width="4.140625" style="31" customWidth="1"/>
    <col min="4" max="4" width="40.85546875" style="31" customWidth="1"/>
    <col min="5" max="5" width="6.7109375" style="31" customWidth="1"/>
    <col min="6" max="10" width="15.7109375" style="31" customWidth="1"/>
    <col min="11" max="11" width="9.28515625" style="31" customWidth="1"/>
    <col min="12" max="35" width="11.7109375" style="31" customWidth="1"/>
    <col min="36" max="256" width="9.140625" style="31"/>
    <col min="257" max="258" width="0" style="31" hidden="1" customWidth="1"/>
    <col min="259" max="259" width="4.140625" style="31" customWidth="1"/>
    <col min="260" max="260" width="40.85546875" style="31" customWidth="1"/>
    <col min="261" max="261" width="6.7109375" style="31" customWidth="1"/>
    <col min="262" max="266" width="15.7109375" style="31" customWidth="1"/>
    <col min="267" max="267" width="9.28515625" style="31" customWidth="1"/>
    <col min="268" max="291" width="11.7109375" style="31" customWidth="1"/>
    <col min="292" max="512" width="9.140625" style="31"/>
    <col min="513" max="514" width="0" style="31" hidden="1" customWidth="1"/>
    <col min="515" max="515" width="4.140625" style="31" customWidth="1"/>
    <col min="516" max="516" width="40.85546875" style="31" customWidth="1"/>
    <col min="517" max="517" width="6.7109375" style="31" customWidth="1"/>
    <col min="518" max="522" width="15.7109375" style="31" customWidth="1"/>
    <col min="523" max="523" width="9.28515625" style="31" customWidth="1"/>
    <col min="524" max="547" width="11.7109375" style="31" customWidth="1"/>
    <col min="548" max="768" width="9.140625" style="31"/>
    <col min="769" max="770" width="0" style="31" hidden="1" customWidth="1"/>
    <col min="771" max="771" width="4.140625" style="31" customWidth="1"/>
    <col min="772" max="772" width="40.85546875" style="31" customWidth="1"/>
    <col min="773" max="773" width="6.7109375" style="31" customWidth="1"/>
    <col min="774" max="778" width="15.7109375" style="31" customWidth="1"/>
    <col min="779" max="779" width="9.28515625" style="31" customWidth="1"/>
    <col min="780" max="803" width="11.7109375" style="31" customWidth="1"/>
    <col min="804" max="1024" width="9.140625" style="31"/>
    <col min="1025" max="1026" width="0" style="31" hidden="1" customWidth="1"/>
    <col min="1027" max="1027" width="4.140625" style="31" customWidth="1"/>
    <col min="1028" max="1028" width="40.85546875" style="31" customWidth="1"/>
    <col min="1029" max="1029" width="6.7109375" style="31" customWidth="1"/>
    <col min="1030" max="1034" width="15.7109375" style="31" customWidth="1"/>
    <col min="1035" max="1035" width="9.28515625" style="31" customWidth="1"/>
    <col min="1036" max="1059" width="11.7109375" style="31" customWidth="1"/>
    <col min="1060" max="1280" width="9.140625" style="31"/>
    <col min="1281" max="1282" width="0" style="31" hidden="1" customWidth="1"/>
    <col min="1283" max="1283" width="4.140625" style="31" customWidth="1"/>
    <col min="1284" max="1284" width="40.85546875" style="31" customWidth="1"/>
    <col min="1285" max="1285" width="6.7109375" style="31" customWidth="1"/>
    <col min="1286" max="1290" width="15.7109375" style="31" customWidth="1"/>
    <col min="1291" max="1291" width="9.28515625" style="31" customWidth="1"/>
    <col min="1292" max="1315" width="11.7109375" style="31" customWidth="1"/>
    <col min="1316" max="1536" width="9.140625" style="31"/>
    <col min="1537" max="1538" width="0" style="31" hidden="1" customWidth="1"/>
    <col min="1539" max="1539" width="4.140625" style="31" customWidth="1"/>
    <col min="1540" max="1540" width="40.85546875" style="31" customWidth="1"/>
    <col min="1541" max="1541" width="6.7109375" style="31" customWidth="1"/>
    <col min="1542" max="1546" width="15.7109375" style="31" customWidth="1"/>
    <col min="1547" max="1547" width="9.28515625" style="31" customWidth="1"/>
    <col min="1548" max="1571" width="11.7109375" style="31" customWidth="1"/>
    <col min="1572" max="1792" width="9.140625" style="31"/>
    <col min="1793" max="1794" width="0" style="31" hidden="1" customWidth="1"/>
    <col min="1795" max="1795" width="4.140625" style="31" customWidth="1"/>
    <col min="1796" max="1796" width="40.85546875" style="31" customWidth="1"/>
    <col min="1797" max="1797" width="6.7109375" style="31" customWidth="1"/>
    <col min="1798" max="1802" width="15.7109375" style="31" customWidth="1"/>
    <col min="1803" max="1803" width="9.28515625" style="31" customWidth="1"/>
    <col min="1804" max="1827" width="11.7109375" style="31" customWidth="1"/>
    <col min="1828" max="2048" width="9.140625" style="31"/>
    <col min="2049" max="2050" width="0" style="31" hidden="1" customWidth="1"/>
    <col min="2051" max="2051" width="4.140625" style="31" customWidth="1"/>
    <col min="2052" max="2052" width="40.85546875" style="31" customWidth="1"/>
    <col min="2053" max="2053" width="6.7109375" style="31" customWidth="1"/>
    <col min="2054" max="2058" width="15.7109375" style="31" customWidth="1"/>
    <col min="2059" max="2059" width="9.28515625" style="31" customWidth="1"/>
    <col min="2060" max="2083" width="11.7109375" style="31" customWidth="1"/>
    <col min="2084" max="2304" width="9.140625" style="31"/>
    <col min="2305" max="2306" width="0" style="31" hidden="1" customWidth="1"/>
    <col min="2307" max="2307" width="4.140625" style="31" customWidth="1"/>
    <col min="2308" max="2308" width="40.85546875" style="31" customWidth="1"/>
    <col min="2309" max="2309" width="6.7109375" style="31" customWidth="1"/>
    <col min="2310" max="2314" width="15.7109375" style="31" customWidth="1"/>
    <col min="2315" max="2315" width="9.28515625" style="31" customWidth="1"/>
    <col min="2316" max="2339" width="11.7109375" style="31" customWidth="1"/>
    <col min="2340" max="2560" width="9.140625" style="31"/>
    <col min="2561" max="2562" width="0" style="31" hidden="1" customWidth="1"/>
    <col min="2563" max="2563" width="4.140625" style="31" customWidth="1"/>
    <col min="2564" max="2564" width="40.85546875" style="31" customWidth="1"/>
    <col min="2565" max="2565" width="6.7109375" style="31" customWidth="1"/>
    <col min="2566" max="2570" width="15.7109375" style="31" customWidth="1"/>
    <col min="2571" max="2571" width="9.28515625" style="31" customWidth="1"/>
    <col min="2572" max="2595" width="11.7109375" style="31" customWidth="1"/>
    <col min="2596" max="2816" width="9.140625" style="31"/>
    <col min="2817" max="2818" width="0" style="31" hidden="1" customWidth="1"/>
    <col min="2819" max="2819" width="4.140625" style="31" customWidth="1"/>
    <col min="2820" max="2820" width="40.85546875" style="31" customWidth="1"/>
    <col min="2821" max="2821" width="6.7109375" style="31" customWidth="1"/>
    <col min="2822" max="2826" width="15.7109375" style="31" customWidth="1"/>
    <col min="2827" max="2827" width="9.28515625" style="31" customWidth="1"/>
    <col min="2828" max="2851" width="11.7109375" style="31" customWidth="1"/>
    <col min="2852" max="3072" width="9.140625" style="31"/>
    <col min="3073" max="3074" width="0" style="31" hidden="1" customWidth="1"/>
    <col min="3075" max="3075" width="4.140625" style="31" customWidth="1"/>
    <col min="3076" max="3076" width="40.85546875" style="31" customWidth="1"/>
    <col min="3077" max="3077" width="6.7109375" style="31" customWidth="1"/>
    <col min="3078" max="3082" width="15.7109375" style="31" customWidth="1"/>
    <col min="3083" max="3083" width="9.28515625" style="31" customWidth="1"/>
    <col min="3084" max="3107" width="11.7109375" style="31" customWidth="1"/>
    <col min="3108" max="3328" width="9.140625" style="31"/>
    <col min="3329" max="3330" width="0" style="31" hidden="1" customWidth="1"/>
    <col min="3331" max="3331" width="4.140625" style="31" customWidth="1"/>
    <col min="3332" max="3332" width="40.85546875" style="31" customWidth="1"/>
    <col min="3333" max="3333" width="6.7109375" style="31" customWidth="1"/>
    <col min="3334" max="3338" width="15.7109375" style="31" customWidth="1"/>
    <col min="3339" max="3339" width="9.28515625" style="31" customWidth="1"/>
    <col min="3340" max="3363" width="11.7109375" style="31" customWidth="1"/>
    <col min="3364" max="3584" width="9.140625" style="31"/>
    <col min="3585" max="3586" width="0" style="31" hidden="1" customWidth="1"/>
    <col min="3587" max="3587" width="4.140625" style="31" customWidth="1"/>
    <col min="3588" max="3588" width="40.85546875" style="31" customWidth="1"/>
    <col min="3589" max="3589" width="6.7109375" style="31" customWidth="1"/>
    <col min="3590" max="3594" width="15.7109375" style="31" customWidth="1"/>
    <col min="3595" max="3595" width="9.28515625" style="31" customWidth="1"/>
    <col min="3596" max="3619" width="11.7109375" style="31" customWidth="1"/>
    <col min="3620" max="3840" width="9.140625" style="31"/>
    <col min="3841" max="3842" width="0" style="31" hidden="1" customWidth="1"/>
    <col min="3843" max="3843" width="4.140625" style="31" customWidth="1"/>
    <col min="3844" max="3844" width="40.85546875" style="31" customWidth="1"/>
    <col min="3845" max="3845" width="6.7109375" style="31" customWidth="1"/>
    <col min="3846" max="3850" width="15.7109375" style="31" customWidth="1"/>
    <col min="3851" max="3851" width="9.28515625" style="31" customWidth="1"/>
    <col min="3852" max="3875" width="11.7109375" style="31" customWidth="1"/>
    <col min="3876" max="4096" width="9.140625" style="31"/>
    <col min="4097" max="4098" width="0" style="31" hidden="1" customWidth="1"/>
    <col min="4099" max="4099" width="4.140625" style="31" customWidth="1"/>
    <col min="4100" max="4100" width="40.85546875" style="31" customWidth="1"/>
    <col min="4101" max="4101" width="6.7109375" style="31" customWidth="1"/>
    <col min="4102" max="4106" width="15.7109375" style="31" customWidth="1"/>
    <col min="4107" max="4107" width="9.28515625" style="31" customWidth="1"/>
    <col min="4108" max="4131" width="11.7109375" style="31" customWidth="1"/>
    <col min="4132" max="4352" width="9.140625" style="31"/>
    <col min="4353" max="4354" width="0" style="31" hidden="1" customWidth="1"/>
    <col min="4355" max="4355" width="4.140625" style="31" customWidth="1"/>
    <col min="4356" max="4356" width="40.85546875" style="31" customWidth="1"/>
    <col min="4357" max="4357" width="6.7109375" style="31" customWidth="1"/>
    <col min="4358" max="4362" width="15.7109375" style="31" customWidth="1"/>
    <col min="4363" max="4363" width="9.28515625" style="31" customWidth="1"/>
    <col min="4364" max="4387" width="11.7109375" style="31" customWidth="1"/>
    <col min="4388" max="4608" width="9.140625" style="31"/>
    <col min="4609" max="4610" width="0" style="31" hidden="1" customWidth="1"/>
    <col min="4611" max="4611" width="4.140625" style="31" customWidth="1"/>
    <col min="4612" max="4612" width="40.85546875" style="31" customWidth="1"/>
    <col min="4613" max="4613" width="6.7109375" style="31" customWidth="1"/>
    <col min="4614" max="4618" width="15.7109375" style="31" customWidth="1"/>
    <col min="4619" max="4619" width="9.28515625" style="31" customWidth="1"/>
    <col min="4620" max="4643" width="11.7109375" style="31" customWidth="1"/>
    <col min="4644" max="4864" width="9.140625" style="31"/>
    <col min="4865" max="4866" width="0" style="31" hidden="1" customWidth="1"/>
    <col min="4867" max="4867" width="4.140625" style="31" customWidth="1"/>
    <col min="4868" max="4868" width="40.85546875" style="31" customWidth="1"/>
    <col min="4869" max="4869" width="6.7109375" style="31" customWidth="1"/>
    <col min="4870" max="4874" width="15.7109375" style="31" customWidth="1"/>
    <col min="4875" max="4875" width="9.28515625" style="31" customWidth="1"/>
    <col min="4876" max="4899" width="11.7109375" style="31" customWidth="1"/>
    <col min="4900" max="5120" width="9.140625" style="31"/>
    <col min="5121" max="5122" width="0" style="31" hidden="1" customWidth="1"/>
    <col min="5123" max="5123" width="4.140625" style="31" customWidth="1"/>
    <col min="5124" max="5124" width="40.85546875" style="31" customWidth="1"/>
    <col min="5125" max="5125" width="6.7109375" style="31" customWidth="1"/>
    <col min="5126" max="5130" width="15.7109375" style="31" customWidth="1"/>
    <col min="5131" max="5131" width="9.28515625" style="31" customWidth="1"/>
    <col min="5132" max="5155" width="11.7109375" style="31" customWidth="1"/>
    <col min="5156" max="5376" width="9.140625" style="31"/>
    <col min="5377" max="5378" width="0" style="31" hidden="1" customWidth="1"/>
    <col min="5379" max="5379" width="4.140625" style="31" customWidth="1"/>
    <col min="5380" max="5380" width="40.85546875" style="31" customWidth="1"/>
    <col min="5381" max="5381" width="6.7109375" style="31" customWidth="1"/>
    <col min="5382" max="5386" width="15.7109375" style="31" customWidth="1"/>
    <col min="5387" max="5387" width="9.28515625" style="31" customWidth="1"/>
    <col min="5388" max="5411" width="11.7109375" style="31" customWidth="1"/>
    <col min="5412" max="5632" width="9.140625" style="31"/>
    <col min="5633" max="5634" width="0" style="31" hidden="1" customWidth="1"/>
    <col min="5635" max="5635" width="4.140625" style="31" customWidth="1"/>
    <col min="5636" max="5636" width="40.85546875" style="31" customWidth="1"/>
    <col min="5637" max="5637" width="6.7109375" style="31" customWidth="1"/>
    <col min="5638" max="5642" width="15.7109375" style="31" customWidth="1"/>
    <col min="5643" max="5643" width="9.28515625" style="31" customWidth="1"/>
    <col min="5644" max="5667" width="11.7109375" style="31" customWidth="1"/>
    <col min="5668" max="5888" width="9.140625" style="31"/>
    <col min="5889" max="5890" width="0" style="31" hidden="1" customWidth="1"/>
    <col min="5891" max="5891" width="4.140625" style="31" customWidth="1"/>
    <col min="5892" max="5892" width="40.85546875" style="31" customWidth="1"/>
    <col min="5893" max="5893" width="6.7109375" style="31" customWidth="1"/>
    <col min="5894" max="5898" width="15.7109375" style="31" customWidth="1"/>
    <col min="5899" max="5899" width="9.28515625" style="31" customWidth="1"/>
    <col min="5900" max="5923" width="11.7109375" style="31" customWidth="1"/>
    <col min="5924" max="6144" width="9.140625" style="31"/>
    <col min="6145" max="6146" width="0" style="31" hidden="1" customWidth="1"/>
    <col min="6147" max="6147" width="4.140625" style="31" customWidth="1"/>
    <col min="6148" max="6148" width="40.85546875" style="31" customWidth="1"/>
    <col min="6149" max="6149" width="6.7109375" style="31" customWidth="1"/>
    <col min="6150" max="6154" width="15.7109375" style="31" customWidth="1"/>
    <col min="6155" max="6155" width="9.28515625" style="31" customWidth="1"/>
    <col min="6156" max="6179" width="11.7109375" style="31" customWidth="1"/>
    <col min="6180" max="6400" width="9.140625" style="31"/>
    <col min="6401" max="6402" width="0" style="31" hidden="1" customWidth="1"/>
    <col min="6403" max="6403" width="4.140625" style="31" customWidth="1"/>
    <col min="6404" max="6404" width="40.85546875" style="31" customWidth="1"/>
    <col min="6405" max="6405" width="6.7109375" style="31" customWidth="1"/>
    <col min="6406" max="6410" width="15.7109375" style="31" customWidth="1"/>
    <col min="6411" max="6411" width="9.28515625" style="31" customWidth="1"/>
    <col min="6412" max="6435" width="11.7109375" style="31" customWidth="1"/>
    <col min="6436" max="6656" width="9.140625" style="31"/>
    <col min="6657" max="6658" width="0" style="31" hidden="1" customWidth="1"/>
    <col min="6659" max="6659" width="4.140625" style="31" customWidth="1"/>
    <col min="6660" max="6660" width="40.85546875" style="31" customWidth="1"/>
    <col min="6661" max="6661" width="6.7109375" style="31" customWidth="1"/>
    <col min="6662" max="6666" width="15.7109375" style="31" customWidth="1"/>
    <col min="6667" max="6667" width="9.28515625" style="31" customWidth="1"/>
    <col min="6668" max="6691" width="11.7109375" style="31" customWidth="1"/>
    <col min="6692" max="6912" width="9.140625" style="31"/>
    <col min="6913" max="6914" width="0" style="31" hidden="1" customWidth="1"/>
    <col min="6915" max="6915" width="4.140625" style="31" customWidth="1"/>
    <col min="6916" max="6916" width="40.85546875" style="31" customWidth="1"/>
    <col min="6917" max="6917" width="6.7109375" style="31" customWidth="1"/>
    <col min="6918" max="6922" width="15.7109375" style="31" customWidth="1"/>
    <col min="6923" max="6923" width="9.28515625" style="31" customWidth="1"/>
    <col min="6924" max="6947" width="11.7109375" style="31" customWidth="1"/>
    <col min="6948" max="7168" width="9.140625" style="31"/>
    <col min="7169" max="7170" width="0" style="31" hidden="1" customWidth="1"/>
    <col min="7171" max="7171" width="4.140625" style="31" customWidth="1"/>
    <col min="7172" max="7172" width="40.85546875" style="31" customWidth="1"/>
    <col min="7173" max="7173" width="6.7109375" style="31" customWidth="1"/>
    <col min="7174" max="7178" width="15.7109375" style="31" customWidth="1"/>
    <col min="7179" max="7179" width="9.28515625" style="31" customWidth="1"/>
    <col min="7180" max="7203" width="11.7109375" style="31" customWidth="1"/>
    <col min="7204" max="7424" width="9.140625" style="31"/>
    <col min="7425" max="7426" width="0" style="31" hidden="1" customWidth="1"/>
    <col min="7427" max="7427" width="4.140625" style="31" customWidth="1"/>
    <col min="7428" max="7428" width="40.85546875" style="31" customWidth="1"/>
    <col min="7429" max="7429" width="6.7109375" style="31" customWidth="1"/>
    <col min="7430" max="7434" width="15.7109375" style="31" customWidth="1"/>
    <col min="7435" max="7435" width="9.28515625" style="31" customWidth="1"/>
    <col min="7436" max="7459" width="11.7109375" style="31" customWidth="1"/>
    <col min="7460" max="7680" width="9.140625" style="31"/>
    <col min="7681" max="7682" width="0" style="31" hidden="1" customWidth="1"/>
    <col min="7683" max="7683" width="4.140625" style="31" customWidth="1"/>
    <col min="7684" max="7684" width="40.85546875" style="31" customWidth="1"/>
    <col min="7685" max="7685" width="6.7109375" style="31" customWidth="1"/>
    <col min="7686" max="7690" width="15.7109375" style="31" customWidth="1"/>
    <col min="7691" max="7691" width="9.28515625" style="31" customWidth="1"/>
    <col min="7692" max="7715" width="11.7109375" style="31" customWidth="1"/>
    <col min="7716" max="7936" width="9.140625" style="31"/>
    <col min="7937" max="7938" width="0" style="31" hidden="1" customWidth="1"/>
    <col min="7939" max="7939" width="4.140625" style="31" customWidth="1"/>
    <col min="7940" max="7940" width="40.85546875" style="31" customWidth="1"/>
    <col min="7941" max="7941" width="6.7109375" style="31" customWidth="1"/>
    <col min="7942" max="7946" width="15.7109375" style="31" customWidth="1"/>
    <col min="7947" max="7947" width="9.28515625" style="31" customWidth="1"/>
    <col min="7948" max="7971" width="11.7109375" style="31" customWidth="1"/>
    <col min="7972" max="8192" width="9.140625" style="31"/>
    <col min="8193" max="8194" width="0" style="31" hidden="1" customWidth="1"/>
    <col min="8195" max="8195" width="4.140625" style="31" customWidth="1"/>
    <col min="8196" max="8196" width="40.85546875" style="31" customWidth="1"/>
    <col min="8197" max="8197" width="6.7109375" style="31" customWidth="1"/>
    <col min="8198" max="8202" width="15.7109375" style="31" customWidth="1"/>
    <col min="8203" max="8203" width="9.28515625" style="31" customWidth="1"/>
    <col min="8204" max="8227" width="11.7109375" style="31" customWidth="1"/>
    <col min="8228" max="8448" width="9.140625" style="31"/>
    <col min="8449" max="8450" width="0" style="31" hidden="1" customWidth="1"/>
    <col min="8451" max="8451" width="4.140625" style="31" customWidth="1"/>
    <col min="8452" max="8452" width="40.85546875" style="31" customWidth="1"/>
    <col min="8453" max="8453" width="6.7109375" style="31" customWidth="1"/>
    <col min="8454" max="8458" width="15.7109375" style="31" customWidth="1"/>
    <col min="8459" max="8459" width="9.28515625" style="31" customWidth="1"/>
    <col min="8460" max="8483" width="11.7109375" style="31" customWidth="1"/>
    <col min="8484" max="8704" width="9.140625" style="31"/>
    <col min="8705" max="8706" width="0" style="31" hidden="1" customWidth="1"/>
    <col min="8707" max="8707" width="4.140625" style="31" customWidth="1"/>
    <col min="8708" max="8708" width="40.85546875" style="31" customWidth="1"/>
    <col min="8709" max="8709" width="6.7109375" style="31" customWidth="1"/>
    <col min="8710" max="8714" width="15.7109375" style="31" customWidth="1"/>
    <col min="8715" max="8715" width="9.28515625" style="31" customWidth="1"/>
    <col min="8716" max="8739" width="11.7109375" style="31" customWidth="1"/>
    <col min="8740" max="8960" width="9.140625" style="31"/>
    <col min="8961" max="8962" width="0" style="31" hidden="1" customWidth="1"/>
    <col min="8963" max="8963" width="4.140625" style="31" customWidth="1"/>
    <col min="8964" max="8964" width="40.85546875" style="31" customWidth="1"/>
    <col min="8965" max="8965" width="6.7109375" style="31" customWidth="1"/>
    <col min="8966" max="8970" width="15.7109375" style="31" customWidth="1"/>
    <col min="8971" max="8971" width="9.28515625" style="31" customWidth="1"/>
    <col min="8972" max="8995" width="11.7109375" style="31" customWidth="1"/>
    <col min="8996" max="9216" width="9.140625" style="31"/>
    <col min="9217" max="9218" width="0" style="31" hidden="1" customWidth="1"/>
    <col min="9219" max="9219" width="4.140625" style="31" customWidth="1"/>
    <col min="9220" max="9220" width="40.85546875" style="31" customWidth="1"/>
    <col min="9221" max="9221" width="6.7109375" style="31" customWidth="1"/>
    <col min="9222" max="9226" width="15.7109375" style="31" customWidth="1"/>
    <col min="9227" max="9227" width="9.28515625" style="31" customWidth="1"/>
    <col min="9228" max="9251" width="11.7109375" style="31" customWidth="1"/>
    <col min="9252" max="9472" width="9.140625" style="31"/>
    <col min="9473" max="9474" width="0" style="31" hidden="1" customWidth="1"/>
    <col min="9475" max="9475" width="4.140625" style="31" customWidth="1"/>
    <col min="9476" max="9476" width="40.85546875" style="31" customWidth="1"/>
    <col min="9477" max="9477" width="6.7109375" style="31" customWidth="1"/>
    <col min="9478" max="9482" width="15.7109375" style="31" customWidth="1"/>
    <col min="9483" max="9483" width="9.28515625" style="31" customWidth="1"/>
    <col min="9484" max="9507" width="11.7109375" style="31" customWidth="1"/>
    <col min="9508" max="9728" width="9.140625" style="31"/>
    <col min="9729" max="9730" width="0" style="31" hidden="1" customWidth="1"/>
    <col min="9731" max="9731" width="4.140625" style="31" customWidth="1"/>
    <col min="9732" max="9732" width="40.85546875" style="31" customWidth="1"/>
    <col min="9733" max="9733" width="6.7109375" style="31" customWidth="1"/>
    <col min="9734" max="9738" width="15.7109375" style="31" customWidth="1"/>
    <col min="9739" max="9739" width="9.28515625" style="31" customWidth="1"/>
    <col min="9740" max="9763" width="11.7109375" style="31" customWidth="1"/>
    <col min="9764" max="9984" width="9.140625" style="31"/>
    <col min="9985" max="9986" width="0" style="31" hidden="1" customWidth="1"/>
    <col min="9987" max="9987" width="4.140625" style="31" customWidth="1"/>
    <col min="9988" max="9988" width="40.85546875" style="31" customWidth="1"/>
    <col min="9989" max="9989" width="6.7109375" style="31" customWidth="1"/>
    <col min="9990" max="9994" width="15.7109375" style="31" customWidth="1"/>
    <col min="9995" max="9995" width="9.28515625" style="31" customWidth="1"/>
    <col min="9996" max="10019" width="11.7109375" style="31" customWidth="1"/>
    <col min="10020" max="10240" width="9.140625" style="31"/>
    <col min="10241" max="10242" width="0" style="31" hidden="1" customWidth="1"/>
    <col min="10243" max="10243" width="4.140625" style="31" customWidth="1"/>
    <col min="10244" max="10244" width="40.85546875" style="31" customWidth="1"/>
    <col min="10245" max="10245" width="6.7109375" style="31" customWidth="1"/>
    <col min="10246" max="10250" width="15.7109375" style="31" customWidth="1"/>
    <col min="10251" max="10251" width="9.28515625" style="31" customWidth="1"/>
    <col min="10252" max="10275" width="11.7109375" style="31" customWidth="1"/>
    <col min="10276" max="10496" width="9.140625" style="31"/>
    <col min="10497" max="10498" width="0" style="31" hidden="1" customWidth="1"/>
    <col min="10499" max="10499" width="4.140625" style="31" customWidth="1"/>
    <col min="10500" max="10500" width="40.85546875" style="31" customWidth="1"/>
    <col min="10501" max="10501" width="6.7109375" style="31" customWidth="1"/>
    <col min="10502" max="10506" width="15.7109375" style="31" customWidth="1"/>
    <col min="10507" max="10507" width="9.28515625" style="31" customWidth="1"/>
    <col min="10508" max="10531" width="11.7109375" style="31" customWidth="1"/>
    <col min="10532" max="10752" width="9.140625" style="31"/>
    <col min="10753" max="10754" width="0" style="31" hidden="1" customWidth="1"/>
    <col min="10755" max="10755" width="4.140625" style="31" customWidth="1"/>
    <col min="10756" max="10756" width="40.85546875" style="31" customWidth="1"/>
    <col min="10757" max="10757" width="6.7109375" style="31" customWidth="1"/>
    <col min="10758" max="10762" width="15.7109375" style="31" customWidth="1"/>
    <col min="10763" max="10763" width="9.28515625" style="31" customWidth="1"/>
    <col min="10764" max="10787" width="11.7109375" style="31" customWidth="1"/>
    <col min="10788" max="11008" width="9.140625" style="31"/>
    <col min="11009" max="11010" width="0" style="31" hidden="1" customWidth="1"/>
    <col min="11011" max="11011" width="4.140625" style="31" customWidth="1"/>
    <col min="11012" max="11012" width="40.85546875" style="31" customWidth="1"/>
    <col min="11013" max="11013" width="6.7109375" style="31" customWidth="1"/>
    <col min="11014" max="11018" width="15.7109375" style="31" customWidth="1"/>
    <col min="11019" max="11019" width="9.28515625" style="31" customWidth="1"/>
    <col min="11020" max="11043" width="11.7109375" style="31" customWidth="1"/>
    <col min="11044" max="11264" width="9.140625" style="31"/>
    <col min="11265" max="11266" width="0" style="31" hidden="1" customWidth="1"/>
    <col min="11267" max="11267" width="4.140625" style="31" customWidth="1"/>
    <col min="11268" max="11268" width="40.85546875" style="31" customWidth="1"/>
    <col min="11269" max="11269" width="6.7109375" style="31" customWidth="1"/>
    <col min="11270" max="11274" width="15.7109375" style="31" customWidth="1"/>
    <col min="11275" max="11275" width="9.28515625" style="31" customWidth="1"/>
    <col min="11276" max="11299" width="11.7109375" style="31" customWidth="1"/>
    <col min="11300" max="11520" width="9.140625" style="31"/>
    <col min="11521" max="11522" width="0" style="31" hidden="1" customWidth="1"/>
    <col min="11523" max="11523" width="4.140625" style="31" customWidth="1"/>
    <col min="11524" max="11524" width="40.85546875" style="31" customWidth="1"/>
    <col min="11525" max="11525" width="6.7109375" style="31" customWidth="1"/>
    <col min="11526" max="11530" width="15.7109375" style="31" customWidth="1"/>
    <col min="11531" max="11531" width="9.28515625" style="31" customWidth="1"/>
    <col min="11532" max="11555" width="11.7109375" style="31" customWidth="1"/>
    <col min="11556" max="11776" width="9.140625" style="31"/>
    <col min="11777" max="11778" width="0" style="31" hidden="1" customWidth="1"/>
    <col min="11779" max="11779" width="4.140625" style="31" customWidth="1"/>
    <col min="11780" max="11780" width="40.85546875" style="31" customWidth="1"/>
    <col min="11781" max="11781" width="6.7109375" style="31" customWidth="1"/>
    <col min="11782" max="11786" width="15.7109375" style="31" customWidth="1"/>
    <col min="11787" max="11787" width="9.28515625" style="31" customWidth="1"/>
    <col min="11788" max="11811" width="11.7109375" style="31" customWidth="1"/>
    <col min="11812" max="12032" width="9.140625" style="31"/>
    <col min="12033" max="12034" width="0" style="31" hidden="1" customWidth="1"/>
    <col min="12035" max="12035" width="4.140625" style="31" customWidth="1"/>
    <col min="12036" max="12036" width="40.85546875" style="31" customWidth="1"/>
    <col min="12037" max="12037" width="6.7109375" style="31" customWidth="1"/>
    <col min="12038" max="12042" width="15.7109375" style="31" customWidth="1"/>
    <col min="12043" max="12043" width="9.28515625" style="31" customWidth="1"/>
    <col min="12044" max="12067" width="11.7109375" style="31" customWidth="1"/>
    <col min="12068" max="12288" width="9.140625" style="31"/>
    <col min="12289" max="12290" width="0" style="31" hidden="1" customWidth="1"/>
    <col min="12291" max="12291" width="4.140625" style="31" customWidth="1"/>
    <col min="12292" max="12292" width="40.85546875" style="31" customWidth="1"/>
    <col min="12293" max="12293" width="6.7109375" style="31" customWidth="1"/>
    <col min="12294" max="12298" width="15.7109375" style="31" customWidth="1"/>
    <col min="12299" max="12299" width="9.28515625" style="31" customWidth="1"/>
    <col min="12300" max="12323" width="11.7109375" style="31" customWidth="1"/>
    <col min="12324" max="12544" width="9.140625" style="31"/>
    <col min="12545" max="12546" width="0" style="31" hidden="1" customWidth="1"/>
    <col min="12547" max="12547" width="4.140625" style="31" customWidth="1"/>
    <col min="12548" max="12548" width="40.85546875" style="31" customWidth="1"/>
    <col min="12549" max="12549" width="6.7109375" style="31" customWidth="1"/>
    <col min="12550" max="12554" width="15.7109375" style="31" customWidth="1"/>
    <col min="12555" max="12555" width="9.28515625" style="31" customWidth="1"/>
    <col min="12556" max="12579" width="11.7109375" style="31" customWidth="1"/>
    <col min="12580" max="12800" width="9.140625" style="31"/>
    <col min="12801" max="12802" width="0" style="31" hidden="1" customWidth="1"/>
    <col min="12803" max="12803" width="4.140625" style="31" customWidth="1"/>
    <col min="12804" max="12804" width="40.85546875" style="31" customWidth="1"/>
    <col min="12805" max="12805" width="6.7109375" style="31" customWidth="1"/>
    <col min="12806" max="12810" width="15.7109375" style="31" customWidth="1"/>
    <col min="12811" max="12811" width="9.28515625" style="31" customWidth="1"/>
    <col min="12812" max="12835" width="11.7109375" style="31" customWidth="1"/>
    <col min="12836" max="13056" width="9.140625" style="31"/>
    <col min="13057" max="13058" width="0" style="31" hidden="1" customWidth="1"/>
    <col min="13059" max="13059" width="4.140625" style="31" customWidth="1"/>
    <col min="13060" max="13060" width="40.85546875" style="31" customWidth="1"/>
    <col min="13061" max="13061" width="6.7109375" style="31" customWidth="1"/>
    <col min="13062" max="13066" width="15.7109375" style="31" customWidth="1"/>
    <col min="13067" max="13067" width="9.28515625" style="31" customWidth="1"/>
    <col min="13068" max="13091" width="11.7109375" style="31" customWidth="1"/>
    <col min="13092" max="13312" width="9.140625" style="31"/>
    <col min="13313" max="13314" width="0" style="31" hidden="1" customWidth="1"/>
    <col min="13315" max="13315" width="4.140625" style="31" customWidth="1"/>
    <col min="13316" max="13316" width="40.85546875" style="31" customWidth="1"/>
    <col min="13317" max="13317" width="6.7109375" style="31" customWidth="1"/>
    <col min="13318" max="13322" width="15.7109375" style="31" customWidth="1"/>
    <col min="13323" max="13323" width="9.28515625" style="31" customWidth="1"/>
    <col min="13324" max="13347" width="11.7109375" style="31" customWidth="1"/>
    <col min="13348" max="13568" width="9.140625" style="31"/>
    <col min="13569" max="13570" width="0" style="31" hidden="1" customWidth="1"/>
    <col min="13571" max="13571" width="4.140625" style="31" customWidth="1"/>
    <col min="13572" max="13572" width="40.85546875" style="31" customWidth="1"/>
    <col min="13573" max="13573" width="6.7109375" style="31" customWidth="1"/>
    <col min="13574" max="13578" width="15.7109375" style="31" customWidth="1"/>
    <col min="13579" max="13579" width="9.28515625" style="31" customWidth="1"/>
    <col min="13580" max="13603" width="11.7109375" style="31" customWidth="1"/>
    <col min="13604" max="13824" width="9.140625" style="31"/>
    <col min="13825" max="13826" width="0" style="31" hidden="1" customWidth="1"/>
    <col min="13827" max="13827" width="4.140625" style="31" customWidth="1"/>
    <col min="13828" max="13828" width="40.85546875" style="31" customWidth="1"/>
    <col min="13829" max="13829" width="6.7109375" style="31" customWidth="1"/>
    <col min="13830" max="13834" width="15.7109375" style="31" customWidth="1"/>
    <col min="13835" max="13835" width="9.28515625" style="31" customWidth="1"/>
    <col min="13836" max="13859" width="11.7109375" style="31" customWidth="1"/>
    <col min="13860" max="14080" width="9.140625" style="31"/>
    <col min="14081" max="14082" width="0" style="31" hidden="1" customWidth="1"/>
    <col min="14083" max="14083" width="4.140625" style="31" customWidth="1"/>
    <col min="14084" max="14084" width="40.85546875" style="31" customWidth="1"/>
    <col min="14085" max="14085" width="6.7109375" style="31" customWidth="1"/>
    <col min="14086" max="14090" width="15.7109375" style="31" customWidth="1"/>
    <col min="14091" max="14091" width="9.28515625" style="31" customWidth="1"/>
    <col min="14092" max="14115" width="11.7109375" style="31" customWidth="1"/>
    <col min="14116" max="14336" width="9.140625" style="31"/>
    <col min="14337" max="14338" width="0" style="31" hidden="1" customWidth="1"/>
    <col min="14339" max="14339" width="4.140625" style="31" customWidth="1"/>
    <col min="14340" max="14340" width="40.85546875" style="31" customWidth="1"/>
    <col min="14341" max="14341" width="6.7109375" style="31" customWidth="1"/>
    <col min="14342" max="14346" width="15.7109375" style="31" customWidth="1"/>
    <col min="14347" max="14347" width="9.28515625" style="31" customWidth="1"/>
    <col min="14348" max="14371" width="11.7109375" style="31" customWidth="1"/>
    <col min="14372" max="14592" width="9.140625" style="31"/>
    <col min="14593" max="14594" width="0" style="31" hidden="1" customWidth="1"/>
    <col min="14595" max="14595" width="4.140625" style="31" customWidth="1"/>
    <col min="14596" max="14596" width="40.85546875" style="31" customWidth="1"/>
    <col min="14597" max="14597" width="6.7109375" style="31" customWidth="1"/>
    <col min="14598" max="14602" width="15.7109375" style="31" customWidth="1"/>
    <col min="14603" max="14603" width="9.28515625" style="31" customWidth="1"/>
    <col min="14604" max="14627" width="11.7109375" style="31" customWidth="1"/>
    <col min="14628" max="14848" width="9.140625" style="31"/>
    <col min="14849" max="14850" width="0" style="31" hidden="1" customWidth="1"/>
    <col min="14851" max="14851" width="4.140625" style="31" customWidth="1"/>
    <col min="14852" max="14852" width="40.85546875" style="31" customWidth="1"/>
    <col min="14853" max="14853" width="6.7109375" style="31" customWidth="1"/>
    <col min="14854" max="14858" width="15.7109375" style="31" customWidth="1"/>
    <col min="14859" max="14859" width="9.28515625" style="31" customWidth="1"/>
    <col min="14860" max="14883" width="11.7109375" style="31" customWidth="1"/>
    <col min="14884" max="15104" width="9.140625" style="31"/>
    <col min="15105" max="15106" width="0" style="31" hidden="1" customWidth="1"/>
    <col min="15107" max="15107" width="4.140625" style="31" customWidth="1"/>
    <col min="15108" max="15108" width="40.85546875" style="31" customWidth="1"/>
    <col min="15109" max="15109" width="6.7109375" style="31" customWidth="1"/>
    <col min="15110" max="15114" width="15.7109375" style="31" customWidth="1"/>
    <col min="15115" max="15115" width="9.28515625" style="31" customWidth="1"/>
    <col min="15116" max="15139" width="11.7109375" style="31" customWidth="1"/>
    <col min="15140" max="15360" width="9.140625" style="31"/>
    <col min="15361" max="15362" width="0" style="31" hidden="1" customWidth="1"/>
    <col min="15363" max="15363" width="4.140625" style="31" customWidth="1"/>
    <col min="15364" max="15364" width="40.85546875" style="31" customWidth="1"/>
    <col min="15365" max="15365" width="6.7109375" style="31" customWidth="1"/>
    <col min="15366" max="15370" width="15.7109375" style="31" customWidth="1"/>
    <col min="15371" max="15371" width="9.28515625" style="31" customWidth="1"/>
    <col min="15372" max="15395" width="11.7109375" style="31" customWidth="1"/>
    <col min="15396" max="15616" width="9.140625" style="31"/>
    <col min="15617" max="15618" width="0" style="31" hidden="1" customWidth="1"/>
    <col min="15619" max="15619" width="4.140625" style="31" customWidth="1"/>
    <col min="15620" max="15620" width="40.85546875" style="31" customWidth="1"/>
    <col min="15621" max="15621" width="6.7109375" style="31" customWidth="1"/>
    <col min="15622" max="15626" width="15.7109375" style="31" customWidth="1"/>
    <col min="15627" max="15627" width="9.28515625" style="31" customWidth="1"/>
    <col min="15628" max="15651" width="11.7109375" style="31" customWidth="1"/>
    <col min="15652" max="15872" width="9.140625" style="31"/>
    <col min="15873" max="15874" width="0" style="31" hidden="1" customWidth="1"/>
    <col min="15875" max="15875" width="4.140625" style="31" customWidth="1"/>
    <col min="15876" max="15876" width="40.85546875" style="31" customWidth="1"/>
    <col min="15877" max="15877" width="6.7109375" style="31" customWidth="1"/>
    <col min="15878" max="15882" width="15.7109375" style="31" customWidth="1"/>
    <col min="15883" max="15883" width="9.28515625" style="31" customWidth="1"/>
    <col min="15884" max="15907" width="11.7109375" style="31" customWidth="1"/>
    <col min="15908" max="16128" width="9.140625" style="31"/>
    <col min="16129" max="16130" width="0" style="31" hidden="1" customWidth="1"/>
    <col min="16131" max="16131" width="4.140625" style="31" customWidth="1"/>
    <col min="16132" max="16132" width="40.85546875" style="31" customWidth="1"/>
    <col min="16133" max="16133" width="6.7109375" style="31" customWidth="1"/>
    <col min="16134" max="16138" width="15.7109375" style="31" customWidth="1"/>
    <col min="16139" max="16139" width="9.28515625" style="31" customWidth="1"/>
    <col min="16140" max="16163" width="11.7109375" style="31" customWidth="1"/>
    <col min="16164" max="16384" width="9.140625" style="31"/>
  </cols>
  <sheetData>
    <row r="1" spans="1:17" hidden="1"/>
    <row r="2" spans="1:17" hidden="1"/>
    <row r="3" spans="1:17" hidden="1"/>
    <row r="4" spans="1:17" hidden="1">
      <c r="A4" s="32"/>
      <c r="F4" s="33"/>
      <c r="G4" s="33"/>
      <c r="H4" s="33"/>
      <c r="I4" s="33"/>
      <c r="J4" s="33"/>
      <c r="K4" s="33"/>
      <c r="M4" s="33"/>
      <c r="N4" s="33"/>
      <c r="O4" s="33"/>
      <c r="P4" s="33"/>
      <c r="Q4" s="33"/>
    </row>
    <row r="5" spans="1:17" hidden="1">
      <c r="A5" s="34"/>
      <c r="F5" s="31" t="s">
        <v>65</v>
      </c>
      <c r="G5" s="31" t="s">
        <v>66</v>
      </c>
      <c r="H5" s="31" t="s">
        <v>67</v>
      </c>
      <c r="I5" s="31" t="s">
        <v>68</v>
      </c>
      <c r="J5" s="31" t="s">
        <v>69</v>
      </c>
      <c r="K5" s="31" t="s">
        <v>70</v>
      </c>
      <c r="L5" s="31" t="s">
        <v>71</v>
      </c>
      <c r="M5" s="31" t="s">
        <v>72</v>
      </c>
      <c r="N5" s="31" t="s">
        <v>73</v>
      </c>
      <c r="O5" s="31" t="s">
        <v>74</v>
      </c>
      <c r="P5" s="31" t="s">
        <v>75</v>
      </c>
      <c r="Q5" s="31" t="s">
        <v>76</v>
      </c>
    </row>
    <row r="6" spans="1:17" hidden="1">
      <c r="A6" s="34"/>
    </row>
    <row r="7" spans="1:17" ht="12" customHeight="1">
      <c r="A7" s="34"/>
      <c r="D7" s="35"/>
      <c r="E7" s="35"/>
      <c r="F7" s="35"/>
      <c r="G7" s="35"/>
      <c r="H7" s="35"/>
      <c r="I7" s="35"/>
      <c r="J7" s="35"/>
      <c r="K7" s="36"/>
      <c r="Q7" s="37"/>
    </row>
    <row r="8" spans="1:17" ht="12" customHeight="1">
      <c r="A8" s="34"/>
      <c r="D8" s="38" t="s">
        <v>77</v>
      </c>
      <c r="E8" s="39"/>
      <c r="F8" s="39"/>
      <c r="G8" s="39"/>
      <c r="H8" s="39"/>
      <c r="I8" s="39"/>
      <c r="J8" s="39"/>
      <c r="K8" s="40"/>
      <c r="L8" s="40"/>
      <c r="M8" s="40"/>
      <c r="N8" s="40"/>
      <c r="O8" s="40"/>
      <c r="P8" s="40"/>
      <c r="Q8" s="40"/>
    </row>
    <row r="9" spans="1:17" ht="12" customHeight="1">
      <c r="A9" s="34"/>
      <c r="D9" s="41" t="str">
        <f>IF(org="","Не определено",org)</f>
        <v>ООО "Сибирские Энергетические Сети"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 ht="12" customHeight="1">
      <c r="D10" s="42"/>
      <c r="E10" s="42"/>
      <c r="F10" s="42"/>
      <c r="G10" s="42"/>
      <c r="H10" s="42"/>
      <c r="I10" s="42"/>
      <c r="J10" s="43" t="s">
        <v>78</v>
      </c>
    </row>
    <row r="11" spans="1:17" ht="15" customHeight="1">
      <c r="C11" s="35"/>
      <c r="D11" s="146" t="s">
        <v>1</v>
      </c>
      <c r="E11" s="146" t="s">
        <v>79</v>
      </c>
      <c r="F11" s="146" t="s">
        <v>3</v>
      </c>
      <c r="G11" s="146" t="s">
        <v>4</v>
      </c>
      <c r="H11" s="146"/>
      <c r="I11" s="146"/>
      <c r="J11" s="146"/>
      <c r="K11" s="44"/>
    </row>
    <row r="12" spans="1:17" ht="15" customHeight="1">
      <c r="C12" s="35"/>
      <c r="D12" s="146"/>
      <c r="E12" s="146"/>
      <c r="F12" s="146"/>
      <c r="G12" s="45" t="s">
        <v>5</v>
      </c>
      <c r="H12" s="45" t="s">
        <v>6</v>
      </c>
      <c r="I12" s="45" t="s">
        <v>7</v>
      </c>
      <c r="J12" s="45" t="s">
        <v>8</v>
      </c>
      <c r="K12" s="44"/>
    </row>
    <row r="13" spans="1:17" ht="12" customHeight="1">
      <c r="D13" s="46">
        <v>1</v>
      </c>
      <c r="E13" s="46">
        <v>2</v>
      </c>
      <c r="F13" s="46">
        <v>3</v>
      </c>
      <c r="G13" s="46">
        <v>4</v>
      </c>
      <c r="H13" s="46">
        <v>5</v>
      </c>
      <c r="I13" s="46">
        <v>6</v>
      </c>
      <c r="J13" s="46">
        <v>7</v>
      </c>
    </row>
    <row r="14" spans="1:17" s="47" customFormat="1" ht="15" customHeight="1">
      <c r="C14" s="48"/>
      <c r="D14" s="145" t="s">
        <v>80</v>
      </c>
      <c r="E14" s="145"/>
      <c r="F14" s="145"/>
      <c r="G14" s="145"/>
      <c r="H14" s="145"/>
      <c r="I14" s="145"/>
      <c r="J14" s="145"/>
      <c r="K14" s="49"/>
    </row>
    <row r="15" spans="1:17" s="47" customFormat="1" ht="22.5">
      <c r="C15" s="48"/>
      <c r="D15" s="50" t="s">
        <v>9</v>
      </c>
      <c r="E15" s="51">
        <v>10</v>
      </c>
      <c r="F15" s="52">
        <f>SUM(G15:J15)</f>
        <v>2383.2199999999998</v>
      </c>
      <c r="G15" s="29">
        <v>0</v>
      </c>
      <c r="H15" s="29">
        <v>2383.2199999999998</v>
      </c>
      <c r="I15" s="29"/>
      <c r="J15" s="29"/>
      <c r="K15" s="49"/>
    </row>
    <row r="16" spans="1:17" s="47" customFormat="1" ht="15" customHeight="1">
      <c r="C16" s="48"/>
      <c r="D16" s="50" t="s">
        <v>11</v>
      </c>
      <c r="E16" s="51">
        <v>20</v>
      </c>
      <c r="F16" s="52">
        <f t="shared" ref="F16:F79" si="0">SUM(G16:J16)</f>
        <v>0</v>
      </c>
      <c r="G16" s="29"/>
      <c r="H16" s="29"/>
      <c r="I16" s="29"/>
      <c r="J16" s="29"/>
      <c r="K16" s="49"/>
    </row>
    <row r="17" spans="3:11" s="47" customFormat="1" ht="15" customHeight="1">
      <c r="C17" s="48"/>
      <c r="D17" s="50" t="s">
        <v>12</v>
      </c>
      <c r="E17" s="51">
        <v>30</v>
      </c>
      <c r="F17" s="52">
        <f t="shared" si="0"/>
        <v>0</v>
      </c>
      <c r="G17" s="29"/>
      <c r="H17" s="29"/>
      <c r="I17" s="29"/>
      <c r="J17" s="29"/>
      <c r="K17" s="49"/>
    </row>
    <row r="18" spans="3:11" s="47" customFormat="1" ht="15" customHeight="1">
      <c r="C18" s="48"/>
      <c r="D18" s="50" t="s">
        <v>13</v>
      </c>
      <c r="E18" s="51">
        <v>40</v>
      </c>
      <c r="F18" s="52">
        <f t="shared" si="0"/>
        <v>2383.2199999999998</v>
      </c>
      <c r="G18" s="29"/>
      <c r="H18" s="29">
        <v>2383.2199999999998</v>
      </c>
      <c r="I18" s="29"/>
      <c r="J18" s="29"/>
      <c r="K18" s="49"/>
    </row>
    <row r="19" spans="3:11" s="47" customFormat="1" ht="22.5">
      <c r="C19" s="48"/>
      <c r="D19" s="50" t="s">
        <v>14</v>
      </c>
      <c r="E19" s="51">
        <v>50</v>
      </c>
      <c r="F19" s="52">
        <f t="shared" si="0"/>
        <v>2142.5145895753417</v>
      </c>
      <c r="G19" s="29"/>
      <c r="H19" s="29"/>
      <c r="I19" s="29">
        <v>2103.7133174012729</v>
      </c>
      <c r="J19" s="29">
        <v>38.801272174068941</v>
      </c>
      <c r="K19" s="49"/>
    </row>
    <row r="20" spans="3:11" s="47" customFormat="1" ht="15" customHeight="1">
      <c r="C20" s="48"/>
      <c r="D20" s="50" t="s">
        <v>5</v>
      </c>
      <c r="E20" s="51">
        <v>60</v>
      </c>
      <c r="F20" s="52">
        <f t="shared" si="0"/>
        <v>0</v>
      </c>
      <c r="G20" s="29"/>
      <c r="H20" s="29"/>
      <c r="I20" s="29"/>
      <c r="J20" s="29"/>
      <c r="K20" s="49"/>
    </row>
    <row r="21" spans="3:11" s="47" customFormat="1" ht="15" customHeight="1">
      <c r="C21" s="48"/>
      <c r="D21" s="50" t="s">
        <v>6</v>
      </c>
      <c r="E21" s="51">
        <v>70</v>
      </c>
      <c r="F21" s="52">
        <f t="shared" si="0"/>
        <v>2103.7133174012729</v>
      </c>
      <c r="G21" s="29"/>
      <c r="H21" s="29"/>
      <c r="I21" s="29">
        <v>2103.7133174012729</v>
      </c>
      <c r="J21" s="29"/>
      <c r="K21" s="49"/>
    </row>
    <row r="22" spans="3:11" s="47" customFormat="1" ht="15" customHeight="1">
      <c r="C22" s="48"/>
      <c r="D22" s="50" t="s">
        <v>7</v>
      </c>
      <c r="E22" s="51">
        <v>80</v>
      </c>
      <c r="F22" s="52">
        <f t="shared" si="0"/>
        <v>38.801272174068941</v>
      </c>
      <c r="G22" s="29"/>
      <c r="H22" s="29"/>
      <c r="I22" s="29"/>
      <c r="J22" s="29">
        <v>38.801272174068941</v>
      </c>
      <c r="K22" s="49"/>
    </row>
    <row r="23" spans="3:11" s="47" customFormat="1" ht="15" customHeight="1">
      <c r="C23" s="48"/>
      <c r="D23" s="50" t="s">
        <v>81</v>
      </c>
      <c r="E23" s="51">
        <v>90</v>
      </c>
      <c r="F23" s="52">
        <f t="shared" si="0"/>
        <v>0</v>
      </c>
      <c r="G23" s="29"/>
      <c r="H23" s="29"/>
      <c r="I23" s="29"/>
      <c r="J23" s="29"/>
      <c r="K23" s="49"/>
    </row>
    <row r="24" spans="3:11" s="47" customFormat="1" ht="15" customHeight="1">
      <c r="C24" s="48"/>
      <c r="D24" s="50" t="s">
        <v>82</v>
      </c>
      <c r="E24" s="51">
        <v>100</v>
      </c>
      <c r="F24" s="52">
        <f t="shared" si="0"/>
        <v>2176.7429999999999</v>
      </c>
      <c r="G24" s="29">
        <v>0</v>
      </c>
      <c r="H24" s="29">
        <v>256.89999999999998</v>
      </c>
      <c r="I24" s="29">
        <v>1884.1799999999998</v>
      </c>
      <c r="J24" s="29">
        <v>35.662999999999997</v>
      </c>
      <c r="K24" s="49"/>
    </row>
    <row r="25" spans="3:11" s="47" customFormat="1" ht="22.5">
      <c r="C25" s="48"/>
      <c r="D25" s="50" t="s">
        <v>83</v>
      </c>
      <c r="E25" s="51">
        <v>110</v>
      </c>
      <c r="F25" s="52">
        <f t="shared" si="0"/>
        <v>2176.7429999999999</v>
      </c>
      <c r="G25" s="29">
        <v>0</v>
      </c>
      <c r="H25" s="29">
        <v>256.89999999999998</v>
      </c>
      <c r="I25" s="29">
        <v>1884.1799999999998</v>
      </c>
      <c r="J25" s="29">
        <v>35.662999999999997</v>
      </c>
      <c r="K25" s="49"/>
    </row>
    <row r="26" spans="3:11" s="47" customFormat="1" ht="15" customHeight="1">
      <c r="C26" s="48"/>
      <c r="D26" s="50" t="s">
        <v>84</v>
      </c>
      <c r="E26" s="51">
        <v>120</v>
      </c>
      <c r="F26" s="52">
        <f t="shared" si="0"/>
        <v>0</v>
      </c>
      <c r="G26" s="29"/>
      <c r="H26" s="29"/>
      <c r="I26" s="29"/>
      <c r="J26" s="29"/>
      <c r="K26" s="49"/>
    </row>
    <row r="27" spans="3:11" s="47" customFormat="1" ht="22.5">
      <c r="C27" s="48"/>
      <c r="D27" s="50" t="s">
        <v>85</v>
      </c>
      <c r="E27" s="51">
        <v>130</v>
      </c>
      <c r="F27" s="52">
        <f t="shared" si="0"/>
        <v>0</v>
      </c>
      <c r="G27" s="29"/>
      <c r="H27" s="29"/>
      <c r="I27" s="29"/>
      <c r="J27" s="29"/>
      <c r="K27" s="49"/>
    </row>
    <row r="28" spans="3:11" s="47" customFormat="1" ht="15" customHeight="1">
      <c r="C28" s="48"/>
      <c r="D28" s="50" t="s">
        <v>86</v>
      </c>
      <c r="E28" s="51">
        <v>140</v>
      </c>
      <c r="F28" s="52">
        <f t="shared" si="0"/>
        <v>0</v>
      </c>
      <c r="G28" s="29"/>
      <c r="H28" s="29"/>
      <c r="I28" s="29"/>
      <c r="J28" s="29"/>
      <c r="K28" s="49"/>
    </row>
    <row r="29" spans="3:11" s="47" customFormat="1" ht="15" customHeight="1">
      <c r="C29" s="48"/>
      <c r="D29" s="50" t="s">
        <v>87</v>
      </c>
      <c r="E29" s="51">
        <v>150</v>
      </c>
      <c r="F29" s="52">
        <f t="shared" si="0"/>
        <v>2142.5145895753412</v>
      </c>
      <c r="G29" s="29">
        <v>0</v>
      </c>
      <c r="H29" s="29">
        <v>2103.7133174012729</v>
      </c>
      <c r="I29" s="29">
        <v>38.801272174068941</v>
      </c>
      <c r="J29" s="29">
        <v>-2.9531932455029164E-13</v>
      </c>
      <c r="K29" s="49"/>
    </row>
    <row r="30" spans="3:11" s="47" customFormat="1" ht="15" customHeight="1">
      <c r="C30" s="48"/>
      <c r="D30" s="50" t="s">
        <v>88</v>
      </c>
      <c r="E30" s="51">
        <v>160</v>
      </c>
      <c r="F30" s="52">
        <f t="shared" si="0"/>
        <v>0</v>
      </c>
      <c r="G30" s="29"/>
      <c r="H30" s="29"/>
      <c r="I30" s="29"/>
      <c r="J30" s="29"/>
      <c r="K30" s="49"/>
    </row>
    <row r="31" spans="3:11" s="47" customFormat="1" ht="22.5">
      <c r="C31" s="48"/>
      <c r="D31" s="50" t="s">
        <v>89</v>
      </c>
      <c r="E31" s="51">
        <v>170</v>
      </c>
      <c r="F31" s="52">
        <f t="shared" si="0"/>
        <v>0</v>
      </c>
      <c r="G31" s="29"/>
      <c r="H31" s="29"/>
      <c r="I31" s="29"/>
      <c r="J31" s="29"/>
      <c r="K31" s="49"/>
    </row>
    <row r="32" spans="3:11" s="47" customFormat="1" ht="22.5">
      <c r="C32" s="48"/>
      <c r="D32" s="50" t="s">
        <v>90</v>
      </c>
      <c r="E32" s="51">
        <v>180</v>
      </c>
      <c r="F32" s="52">
        <f t="shared" si="0"/>
        <v>14.928000000000001</v>
      </c>
      <c r="G32" s="29"/>
      <c r="H32" s="29"/>
      <c r="I32" s="29">
        <v>14.928000000000001</v>
      </c>
      <c r="J32" s="29"/>
      <c r="K32" s="49"/>
    </row>
    <row r="33" spans="3:11" s="47" customFormat="1" ht="15" customHeight="1">
      <c r="C33" s="48"/>
      <c r="D33" s="50" t="s">
        <v>91</v>
      </c>
      <c r="E33" s="51">
        <v>190</v>
      </c>
      <c r="F33" s="52">
        <f t="shared" si="0"/>
        <v>191.54899999999998</v>
      </c>
      <c r="G33" s="29">
        <v>0</v>
      </c>
      <c r="H33" s="29">
        <v>22.606682598726628</v>
      </c>
      <c r="I33" s="29">
        <v>165.80404522720411</v>
      </c>
      <c r="J33" s="29">
        <v>3.1382721740692401</v>
      </c>
      <c r="K33" s="49"/>
    </row>
    <row r="34" spans="3:11" s="47" customFormat="1" ht="15" customHeight="1">
      <c r="C34" s="48"/>
      <c r="D34" s="50" t="s">
        <v>92</v>
      </c>
      <c r="E34" s="51">
        <v>200</v>
      </c>
      <c r="F34" s="52">
        <f t="shared" si="0"/>
        <v>1.3046864570457883</v>
      </c>
      <c r="G34" s="29"/>
      <c r="H34" s="29"/>
      <c r="I34" s="29">
        <v>1.3046864570457883</v>
      </c>
      <c r="J34" s="29"/>
      <c r="K34" s="49"/>
    </row>
    <row r="35" spans="3:11" s="47" customFormat="1" ht="15" customHeight="1">
      <c r="C35" s="48"/>
      <c r="D35" s="50" t="s">
        <v>93</v>
      </c>
      <c r="E35" s="51">
        <v>210</v>
      </c>
      <c r="F35" s="52">
        <f t="shared" si="0"/>
        <v>0</v>
      </c>
      <c r="G35" s="52">
        <f>(G15+G19+G31)-(G24+G29+G30+G32+G33)</f>
        <v>0</v>
      </c>
      <c r="H35" s="52">
        <f>(H15+H19+H31)-(H24+H29+H30+H32+H33)</f>
        <v>0</v>
      </c>
      <c r="I35" s="52">
        <f>(I15+I19+I31)-(I24+I29+I30+I32+I33)</f>
        <v>0</v>
      </c>
      <c r="J35" s="52">
        <f>(J15+J19+J31)-(J24+J29+J30+J32+J33)</f>
        <v>0</v>
      </c>
      <c r="K35" s="49"/>
    </row>
    <row r="36" spans="3:11" s="47" customFormat="1" ht="15" customHeight="1">
      <c r="C36" s="48"/>
      <c r="D36" s="145" t="s">
        <v>94</v>
      </c>
      <c r="E36" s="145"/>
      <c r="F36" s="145"/>
      <c r="G36" s="145"/>
      <c r="H36" s="145"/>
      <c r="I36" s="145"/>
      <c r="J36" s="145"/>
      <c r="K36" s="49"/>
    </row>
    <row r="37" spans="3:11" s="47" customFormat="1" ht="22.5">
      <c r="C37" s="48"/>
      <c r="D37" s="50" t="s">
        <v>9</v>
      </c>
      <c r="E37" s="51">
        <v>300</v>
      </c>
      <c r="F37" s="52">
        <f t="shared" si="0"/>
        <v>4.2032098765432089</v>
      </c>
      <c r="G37" s="29">
        <f t="shared" ref="G37:J52" si="1">G15/6804*12</f>
        <v>0</v>
      </c>
      <c r="H37" s="29">
        <f t="shared" si="1"/>
        <v>4.2032098765432089</v>
      </c>
      <c r="I37" s="29">
        <f t="shared" si="1"/>
        <v>0</v>
      </c>
      <c r="J37" s="29">
        <f t="shared" si="1"/>
        <v>0</v>
      </c>
      <c r="K37" s="49"/>
    </row>
    <row r="38" spans="3:11" s="47" customFormat="1" ht="15" customHeight="1">
      <c r="C38" s="48"/>
      <c r="D38" s="50" t="s">
        <v>11</v>
      </c>
      <c r="E38" s="51">
        <v>310</v>
      </c>
      <c r="F38" s="52">
        <f t="shared" si="0"/>
        <v>0</v>
      </c>
      <c r="G38" s="29">
        <f t="shared" si="1"/>
        <v>0</v>
      </c>
      <c r="H38" s="29">
        <f t="shared" si="1"/>
        <v>0</v>
      </c>
      <c r="I38" s="29">
        <f t="shared" si="1"/>
        <v>0</v>
      </c>
      <c r="J38" s="29">
        <f t="shared" si="1"/>
        <v>0</v>
      </c>
      <c r="K38" s="49"/>
    </row>
    <row r="39" spans="3:11" s="47" customFormat="1" ht="15" customHeight="1">
      <c r="C39" s="48"/>
      <c r="D39" s="50" t="s">
        <v>12</v>
      </c>
      <c r="E39" s="51">
        <v>320</v>
      </c>
      <c r="F39" s="52">
        <f t="shared" si="0"/>
        <v>0</v>
      </c>
      <c r="G39" s="29">
        <f t="shared" si="1"/>
        <v>0</v>
      </c>
      <c r="H39" s="29">
        <f t="shared" si="1"/>
        <v>0</v>
      </c>
      <c r="I39" s="29">
        <f t="shared" si="1"/>
        <v>0</v>
      </c>
      <c r="J39" s="29">
        <f t="shared" si="1"/>
        <v>0</v>
      </c>
      <c r="K39" s="49"/>
    </row>
    <row r="40" spans="3:11" s="47" customFormat="1" ht="15" customHeight="1">
      <c r="C40" s="48"/>
      <c r="D40" s="50" t="s">
        <v>13</v>
      </c>
      <c r="E40" s="51">
        <v>330</v>
      </c>
      <c r="F40" s="52">
        <f t="shared" si="0"/>
        <v>4.2032098765432089</v>
      </c>
      <c r="G40" s="29">
        <f t="shared" si="1"/>
        <v>0</v>
      </c>
      <c r="H40" s="29">
        <f t="shared" si="1"/>
        <v>4.2032098765432089</v>
      </c>
      <c r="I40" s="29">
        <f t="shared" si="1"/>
        <v>0</v>
      </c>
      <c r="J40" s="29">
        <f t="shared" si="1"/>
        <v>0</v>
      </c>
      <c r="K40" s="49"/>
    </row>
    <row r="41" spans="3:11" s="47" customFormat="1" ht="22.5">
      <c r="C41" s="48"/>
      <c r="D41" s="50" t="s">
        <v>14</v>
      </c>
      <c r="E41" s="51">
        <v>340</v>
      </c>
      <c r="F41" s="52">
        <f t="shared" si="0"/>
        <v>3.7786853431663876</v>
      </c>
      <c r="G41" s="29">
        <f t="shared" si="1"/>
        <v>0</v>
      </c>
      <c r="H41" s="29">
        <f t="shared" si="1"/>
        <v>0</v>
      </c>
      <c r="I41" s="29">
        <f t="shared" si="1"/>
        <v>3.7102527643761425</v>
      </c>
      <c r="J41" s="29">
        <f t="shared" si="1"/>
        <v>6.8432578790245044E-2</v>
      </c>
      <c r="K41" s="49"/>
    </row>
    <row r="42" spans="3:11" s="47" customFormat="1" ht="15" customHeight="1">
      <c r="C42" s="48"/>
      <c r="D42" s="50" t="s">
        <v>5</v>
      </c>
      <c r="E42" s="51">
        <v>350</v>
      </c>
      <c r="F42" s="52">
        <f t="shared" si="0"/>
        <v>0</v>
      </c>
      <c r="G42" s="29">
        <f t="shared" si="1"/>
        <v>0</v>
      </c>
      <c r="H42" s="29">
        <f t="shared" si="1"/>
        <v>0</v>
      </c>
      <c r="I42" s="29">
        <f t="shared" si="1"/>
        <v>0</v>
      </c>
      <c r="J42" s="29">
        <f t="shared" si="1"/>
        <v>0</v>
      </c>
      <c r="K42" s="49"/>
    </row>
    <row r="43" spans="3:11" s="47" customFormat="1" ht="15" customHeight="1">
      <c r="C43" s="48"/>
      <c r="D43" s="50" t="s">
        <v>6</v>
      </c>
      <c r="E43" s="51">
        <v>360</v>
      </c>
      <c r="F43" s="52">
        <f t="shared" si="0"/>
        <v>3.7102527643761425</v>
      </c>
      <c r="G43" s="29">
        <f t="shared" si="1"/>
        <v>0</v>
      </c>
      <c r="H43" s="29">
        <f t="shared" si="1"/>
        <v>0</v>
      </c>
      <c r="I43" s="29">
        <f t="shared" si="1"/>
        <v>3.7102527643761425</v>
      </c>
      <c r="J43" s="29">
        <f t="shared" si="1"/>
        <v>0</v>
      </c>
      <c r="K43" s="49"/>
    </row>
    <row r="44" spans="3:11" s="47" customFormat="1" ht="15" customHeight="1">
      <c r="C44" s="48"/>
      <c r="D44" s="50" t="s">
        <v>7</v>
      </c>
      <c r="E44" s="51">
        <v>370</v>
      </c>
      <c r="F44" s="52">
        <f t="shared" si="0"/>
        <v>6.8432578790245044E-2</v>
      </c>
      <c r="G44" s="29">
        <f t="shared" si="1"/>
        <v>0</v>
      </c>
      <c r="H44" s="29">
        <f t="shared" si="1"/>
        <v>0</v>
      </c>
      <c r="I44" s="29">
        <f t="shared" si="1"/>
        <v>0</v>
      </c>
      <c r="J44" s="29">
        <f t="shared" si="1"/>
        <v>6.8432578790245044E-2</v>
      </c>
      <c r="K44" s="49"/>
    </row>
    <row r="45" spans="3:11" s="47" customFormat="1" ht="15" customHeight="1">
      <c r="C45" s="48"/>
      <c r="D45" s="50" t="s">
        <v>81</v>
      </c>
      <c r="E45" s="51">
        <v>380</v>
      </c>
      <c r="F45" s="52">
        <f t="shared" si="0"/>
        <v>0</v>
      </c>
      <c r="G45" s="29">
        <f t="shared" si="1"/>
        <v>0</v>
      </c>
      <c r="H45" s="29">
        <f t="shared" si="1"/>
        <v>0</v>
      </c>
      <c r="I45" s="29">
        <f t="shared" si="1"/>
        <v>0</v>
      </c>
      <c r="J45" s="29">
        <f t="shared" si="1"/>
        <v>0</v>
      </c>
      <c r="K45" s="49"/>
    </row>
    <row r="46" spans="3:11" s="47" customFormat="1" ht="15" customHeight="1">
      <c r="C46" s="48"/>
      <c r="D46" s="50" t="s">
        <v>82</v>
      </c>
      <c r="E46" s="51">
        <v>390</v>
      </c>
      <c r="F46" s="52">
        <f t="shared" si="0"/>
        <v>3.8390529100529101</v>
      </c>
      <c r="G46" s="29">
        <f t="shared" si="1"/>
        <v>0</v>
      </c>
      <c r="H46" s="29">
        <f t="shared" si="1"/>
        <v>0.45308641975308639</v>
      </c>
      <c r="I46" s="29">
        <f t="shared" si="1"/>
        <v>3.3230687830687833</v>
      </c>
      <c r="J46" s="29">
        <f t="shared" si="1"/>
        <v>6.2897707231040559E-2</v>
      </c>
      <c r="K46" s="49"/>
    </row>
    <row r="47" spans="3:11" s="47" customFormat="1" ht="22.5">
      <c r="C47" s="48"/>
      <c r="D47" s="50" t="s">
        <v>83</v>
      </c>
      <c r="E47" s="51">
        <v>400</v>
      </c>
      <c r="F47" s="52">
        <f t="shared" si="0"/>
        <v>3.8390529100529101</v>
      </c>
      <c r="G47" s="29">
        <f t="shared" si="1"/>
        <v>0</v>
      </c>
      <c r="H47" s="29">
        <f t="shared" si="1"/>
        <v>0.45308641975308639</v>
      </c>
      <c r="I47" s="29">
        <f t="shared" si="1"/>
        <v>3.3230687830687833</v>
      </c>
      <c r="J47" s="29">
        <f t="shared" si="1"/>
        <v>6.2897707231040559E-2</v>
      </c>
      <c r="K47" s="49"/>
    </row>
    <row r="48" spans="3:11" s="47" customFormat="1" ht="15" customHeight="1">
      <c r="C48" s="48"/>
      <c r="D48" s="50" t="s">
        <v>84</v>
      </c>
      <c r="E48" s="51">
        <v>410</v>
      </c>
      <c r="F48" s="52">
        <f t="shared" si="0"/>
        <v>0</v>
      </c>
      <c r="G48" s="29">
        <f t="shared" si="1"/>
        <v>0</v>
      </c>
      <c r="H48" s="29">
        <f t="shared" si="1"/>
        <v>0</v>
      </c>
      <c r="I48" s="29">
        <f t="shared" si="1"/>
        <v>0</v>
      </c>
      <c r="J48" s="29">
        <f t="shared" si="1"/>
        <v>0</v>
      </c>
      <c r="K48" s="49"/>
    </row>
    <row r="49" spans="3:11" s="47" customFormat="1" ht="15" customHeight="1">
      <c r="C49" s="48"/>
      <c r="D49" s="50" t="s">
        <v>95</v>
      </c>
      <c r="E49" s="51">
        <v>420</v>
      </c>
      <c r="F49" s="52">
        <f t="shared" si="0"/>
        <v>0</v>
      </c>
      <c r="G49" s="29">
        <f t="shared" si="1"/>
        <v>0</v>
      </c>
      <c r="H49" s="29">
        <f t="shared" si="1"/>
        <v>0</v>
      </c>
      <c r="I49" s="29">
        <f t="shared" si="1"/>
        <v>0</v>
      </c>
      <c r="J49" s="29">
        <f t="shared" si="1"/>
        <v>0</v>
      </c>
      <c r="K49" s="49"/>
    </row>
    <row r="50" spans="3:11" s="47" customFormat="1" ht="15" customHeight="1">
      <c r="C50" s="48"/>
      <c r="D50" s="50" t="s">
        <v>86</v>
      </c>
      <c r="E50" s="51">
        <v>430</v>
      </c>
      <c r="F50" s="52">
        <f t="shared" si="0"/>
        <v>0</v>
      </c>
      <c r="G50" s="29">
        <f t="shared" si="1"/>
        <v>0</v>
      </c>
      <c r="H50" s="29">
        <f t="shared" si="1"/>
        <v>0</v>
      </c>
      <c r="I50" s="29">
        <f t="shared" si="1"/>
        <v>0</v>
      </c>
      <c r="J50" s="29">
        <f t="shared" si="1"/>
        <v>0</v>
      </c>
      <c r="K50" s="49"/>
    </row>
    <row r="51" spans="3:11" s="47" customFormat="1" ht="15" customHeight="1">
      <c r="C51" s="48"/>
      <c r="D51" s="50" t="s">
        <v>87</v>
      </c>
      <c r="E51" s="51">
        <v>440</v>
      </c>
      <c r="F51" s="52">
        <f t="shared" si="0"/>
        <v>3.7786853431663872</v>
      </c>
      <c r="G51" s="29">
        <f t="shared" si="1"/>
        <v>0</v>
      </c>
      <c r="H51" s="29">
        <f t="shared" si="1"/>
        <v>3.7102527643761425</v>
      </c>
      <c r="I51" s="29">
        <f t="shared" si="1"/>
        <v>6.8432578790245044E-2</v>
      </c>
      <c r="J51" s="29">
        <f t="shared" si="1"/>
        <v>-5.2084536957723388E-16</v>
      </c>
      <c r="K51" s="49"/>
    </row>
    <row r="52" spans="3:11" s="47" customFormat="1" ht="15" customHeight="1">
      <c r="C52" s="48"/>
      <c r="D52" s="50" t="s">
        <v>88</v>
      </c>
      <c r="E52" s="51">
        <v>450</v>
      </c>
      <c r="F52" s="52">
        <f t="shared" si="0"/>
        <v>0</v>
      </c>
      <c r="G52" s="29">
        <f t="shared" si="1"/>
        <v>0</v>
      </c>
      <c r="H52" s="29">
        <f t="shared" si="1"/>
        <v>0</v>
      </c>
      <c r="I52" s="29">
        <f t="shared" si="1"/>
        <v>0</v>
      </c>
      <c r="J52" s="29">
        <f t="shared" si="1"/>
        <v>0</v>
      </c>
      <c r="K52" s="49"/>
    </row>
    <row r="53" spans="3:11" s="47" customFormat="1" ht="22.5">
      <c r="C53" s="48"/>
      <c r="D53" s="50" t="s">
        <v>89</v>
      </c>
      <c r="E53" s="51">
        <v>460</v>
      </c>
      <c r="F53" s="52">
        <f t="shared" si="0"/>
        <v>0</v>
      </c>
      <c r="G53" s="29">
        <f t="shared" ref="G53:J56" si="2">G31/6804*12</f>
        <v>0</v>
      </c>
      <c r="H53" s="29">
        <f t="shared" si="2"/>
        <v>0</v>
      </c>
      <c r="I53" s="29">
        <f t="shared" si="2"/>
        <v>0</v>
      </c>
      <c r="J53" s="29">
        <f t="shared" si="2"/>
        <v>0</v>
      </c>
      <c r="K53" s="49"/>
    </row>
    <row r="54" spans="3:11" s="47" customFormat="1" ht="22.5">
      <c r="C54" s="48"/>
      <c r="D54" s="50" t="s">
        <v>90</v>
      </c>
      <c r="E54" s="51">
        <v>470</v>
      </c>
      <c r="F54" s="52">
        <f t="shared" si="0"/>
        <v>2.6328042328042329E-2</v>
      </c>
      <c r="G54" s="29">
        <f t="shared" si="2"/>
        <v>0</v>
      </c>
      <c r="H54" s="29">
        <f t="shared" si="2"/>
        <v>0</v>
      </c>
      <c r="I54" s="29">
        <f t="shared" si="2"/>
        <v>2.6328042328042329E-2</v>
      </c>
      <c r="J54" s="29">
        <f t="shared" si="2"/>
        <v>0</v>
      </c>
      <c r="K54" s="49"/>
    </row>
    <row r="55" spans="3:11" s="47" customFormat="1" ht="15" customHeight="1">
      <c r="C55" s="48"/>
      <c r="D55" s="50" t="s">
        <v>91</v>
      </c>
      <c r="E55" s="51">
        <v>480</v>
      </c>
      <c r="F55" s="52">
        <f t="shared" si="0"/>
        <v>0.33782892416225746</v>
      </c>
      <c r="G55" s="29">
        <f t="shared" si="2"/>
        <v>0</v>
      </c>
      <c r="H55" s="29">
        <f t="shared" si="2"/>
        <v>3.9870692413979947E-2</v>
      </c>
      <c r="I55" s="29">
        <f t="shared" si="2"/>
        <v>0.2924233601890725</v>
      </c>
      <c r="J55" s="29">
        <f t="shared" si="2"/>
        <v>5.5348715592050089E-3</v>
      </c>
      <c r="K55" s="49"/>
    </row>
    <row r="56" spans="3:11" s="47" customFormat="1" ht="15" customHeight="1">
      <c r="C56" s="48"/>
      <c r="D56" s="50" t="s">
        <v>92</v>
      </c>
      <c r="E56" s="51">
        <v>490</v>
      </c>
      <c r="F56" s="52">
        <f t="shared" si="0"/>
        <v>2.3010343157774046E-3</v>
      </c>
      <c r="G56" s="29">
        <f t="shared" si="2"/>
        <v>0</v>
      </c>
      <c r="H56" s="29">
        <f t="shared" si="2"/>
        <v>0</v>
      </c>
      <c r="I56" s="29">
        <f t="shared" si="2"/>
        <v>2.3010343157774046E-3</v>
      </c>
      <c r="J56" s="29">
        <f t="shared" si="2"/>
        <v>0</v>
      </c>
      <c r="K56" s="49"/>
    </row>
    <row r="57" spans="3:11" s="47" customFormat="1" ht="15" customHeight="1">
      <c r="C57" s="48"/>
      <c r="D57" s="50" t="s">
        <v>93</v>
      </c>
      <c r="E57" s="51">
        <v>500</v>
      </c>
      <c r="F57" s="52">
        <f t="shared" si="0"/>
        <v>0</v>
      </c>
      <c r="G57" s="52">
        <f>(G37+G41+G53)-(G46+G51+G52+G54+G55)</f>
        <v>0</v>
      </c>
      <c r="H57" s="52">
        <f>(H37+H41+H53)-(H46+H51+H52+H54+H55)</f>
        <v>0</v>
      </c>
      <c r="I57" s="52">
        <f>(I37+I41+I53)-(I46+I51+I52+I54+I55)</f>
        <v>0</v>
      </c>
      <c r="J57" s="52">
        <f>(J37+J41+J53)-(J46+J51+J52+J54+J55)</f>
        <v>0</v>
      </c>
      <c r="K57" s="49"/>
    </row>
    <row r="58" spans="3:11" s="47" customFormat="1" ht="15" customHeight="1">
      <c r="C58" s="48"/>
      <c r="D58" s="145" t="s">
        <v>94</v>
      </c>
      <c r="E58" s="145"/>
      <c r="F58" s="145"/>
      <c r="G58" s="145"/>
      <c r="H58" s="145"/>
      <c r="I58" s="145"/>
      <c r="J58" s="145"/>
      <c r="K58" s="49"/>
    </row>
    <row r="59" spans="3:11" s="47" customFormat="1" ht="15" customHeight="1">
      <c r="C59" s="48"/>
      <c r="D59" s="50" t="s">
        <v>96</v>
      </c>
      <c r="E59" s="51">
        <v>600</v>
      </c>
      <c r="F59" s="52">
        <f t="shared" si="0"/>
        <v>0</v>
      </c>
      <c r="G59" s="53"/>
      <c r="H59" s="53"/>
      <c r="I59" s="53"/>
      <c r="J59" s="53"/>
      <c r="K59" s="49"/>
    </row>
    <row r="60" spans="3:11" s="47" customFormat="1" ht="15" customHeight="1">
      <c r="C60" s="48"/>
      <c r="D60" s="50" t="s">
        <v>97</v>
      </c>
      <c r="E60" s="51">
        <v>610</v>
      </c>
      <c r="F60" s="52">
        <f t="shared" si="0"/>
        <v>0</v>
      </c>
      <c r="G60" s="53"/>
      <c r="H60" s="53"/>
      <c r="I60" s="53"/>
      <c r="J60" s="53"/>
      <c r="K60" s="49"/>
    </row>
    <row r="61" spans="3:11" s="47" customFormat="1" ht="15" customHeight="1">
      <c r="C61" s="48"/>
      <c r="D61" s="50" t="s">
        <v>98</v>
      </c>
      <c r="E61" s="51">
        <v>620</v>
      </c>
      <c r="F61" s="52">
        <f t="shared" si="0"/>
        <v>0</v>
      </c>
      <c r="G61" s="53"/>
      <c r="H61" s="53"/>
      <c r="I61" s="53"/>
      <c r="J61" s="53"/>
      <c r="K61" s="49"/>
    </row>
    <row r="62" spans="3:11" s="47" customFormat="1" ht="15" customHeight="1">
      <c r="C62" s="48"/>
      <c r="D62" s="145" t="s">
        <v>99</v>
      </c>
      <c r="E62" s="145"/>
      <c r="F62" s="145"/>
      <c r="G62" s="145"/>
      <c r="H62" s="145"/>
      <c r="I62" s="145"/>
      <c r="J62" s="145"/>
      <c r="K62" s="49"/>
    </row>
    <row r="63" spans="3:11" s="47" customFormat="1" ht="22.5">
      <c r="C63" s="48"/>
      <c r="D63" s="50" t="s">
        <v>100</v>
      </c>
      <c r="E63" s="51">
        <v>700</v>
      </c>
      <c r="F63" s="52">
        <f t="shared" si="0"/>
        <v>2176.7429999999999</v>
      </c>
      <c r="G63" s="29">
        <f>G64</f>
        <v>0</v>
      </c>
      <c r="H63" s="29">
        <f>H64</f>
        <v>256.89999999999998</v>
      </c>
      <c r="I63" s="29">
        <f>I64</f>
        <v>1884.1799999999998</v>
      </c>
      <c r="J63" s="29">
        <f>J64</f>
        <v>35.662999999999997</v>
      </c>
      <c r="K63" s="49"/>
    </row>
    <row r="64" spans="3:11" ht="15" customHeight="1">
      <c r="C64" s="35"/>
      <c r="D64" s="50" t="s">
        <v>101</v>
      </c>
      <c r="E64" s="51">
        <v>710</v>
      </c>
      <c r="F64" s="52">
        <f t="shared" si="0"/>
        <v>2176.7429999999999</v>
      </c>
      <c r="G64" s="30">
        <f>G25</f>
        <v>0</v>
      </c>
      <c r="H64" s="30">
        <f>H25</f>
        <v>256.89999999999998</v>
      </c>
      <c r="I64" s="30">
        <f>I25</f>
        <v>1884.1799999999998</v>
      </c>
      <c r="J64" s="30">
        <f>J25</f>
        <v>35.662999999999997</v>
      </c>
      <c r="K64" s="44"/>
    </row>
    <row r="65" spans="3:12" ht="15" customHeight="1">
      <c r="C65" s="35"/>
      <c r="D65" s="50" t="s">
        <v>102</v>
      </c>
      <c r="E65" s="51">
        <v>720</v>
      </c>
      <c r="F65" s="52">
        <f t="shared" si="0"/>
        <v>0</v>
      </c>
      <c r="G65" s="54"/>
      <c r="H65" s="54"/>
      <c r="I65" s="54"/>
      <c r="J65" s="54"/>
      <c r="K65" s="44"/>
    </row>
    <row r="66" spans="3:12" ht="15" customHeight="1">
      <c r="C66" s="35"/>
      <c r="D66" s="50" t="s">
        <v>103</v>
      </c>
      <c r="E66" s="51">
        <v>730</v>
      </c>
      <c r="F66" s="52">
        <f t="shared" si="0"/>
        <v>0</v>
      </c>
      <c r="G66" s="54"/>
      <c r="H66" s="54"/>
      <c r="I66" s="54"/>
      <c r="J66" s="54"/>
      <c r="K66" s="44"/>
    </row>
    <row r="67" spans="3:12" ht="15" customHeight="1">
      <c r="C67" s="35"/>
      <c r="D67" s="50" t="s">
        <v>104</v>
      </c>
      <c r="E67" s="51">
        <v>740</v>
      </c>
      <c r="F67" s="52">
        <f t="shared" si="0"/>
        <v>0</v>
      </c>
      <c r="G67" s="54"/>
      <c r="H67" s="54"/>
      <c r="I67" s="54"/>
      <c r="J67" s="54"/>
      <c r="K67" s="44"/>
    </row>
    <row r="68" spans="3:12" ht="22.5">
      <c r="C68" s="35"/>
      <c r="D68" s="50" t="s">
        <v>105</v>
      </c>
      <c r="E68" s="51">
        <v>750</v>
      </c>
      <c r="F68" s="52">
        <f t="shared" si="0"/>
        <v>0</v>
      </c>
      <c r="G68" s="54"/>
      <c r="H68" s="54"/>
      <c r="I68" s="54"/>
      <c r="J68" s="54"/>
      <c r="K68" s="44"/>
    </row>
    <row r="69" spans="3:12" ht="15" customHeight="1">
      <c r="C69" s="35"/>
      <c r="D69" s="50" t="s">
        <v>101</v>
      </c>
      <c r="E69" s="51">
        <v>760</v>
      </c>
      <c r="F69" s="52">
        <f t="shared" si="0"/>
        <v>0</v>
      </c>
      <c r="G69" s="54"/>
      <c r="H69" s="54"/>
      <c r="I69" s="54"/>
      <c r="J69" s="54"/>
      <c r="K69" s="44"/>
    </row>
    <row r="70" spans="3:12" ht="15" customHeight="1">
      <c r="C70" s="35"/>
      <c r="D70" s="50" t="s">
        <v>102</v>
      </c>
      <c r="E70" s="51">
        <v>770</v>
      </c>
      <c r="F70" s="52">
        <f t="shared" si="0"/>
        <v>0</v>
      </c>
      <c r="G70" s="54"/>
      <c r="H70" s="54"/>
      <c r="I70" s="54"/>
      <c r="J70" s="54"/>
      <c r="K70" s="44"/>
    </row>
    <row r="71" spans="3:12" ht="15" customHeight="1">
      <c r="C71" s="35"/>
      <c r="D71" s="50" t="s">
        <v>103</v>
      </c>
      <c r="E71" s="51">
        <v>780</v>
      </c>
      <c r="F71" s="52">
        <f t="shared" si="0"/>
        <v>0</v>
      </c>
      <c r="G71" s="54"/>
      <c r="H71" s="54"/>
      <c r="I71" s="54"/>
      <c r="J71" s="54"/>
      <c r="K71" s="44"/>
    </row>
    <row r="72" spans="3:12" ht="15" customHeight="1">
      <c r="C72" s="35"/>
      <c r="D72" s="50" t="s">
        <v>104</v>
      </c>
      <c r="E72" s="51">
        <v>790</v>
      </c>
      <c r="F72" s="52">
        <f t="shared" si="0"/>
        <v>0</v>
      </c>
      <c r="G72" s="54"/>
      <c r="H72" s="54"/>
      <c r="I72" s="54"/>
      <c r="J72" s="54"/>
      <c r="K72" s="44"/>
    </row>
    <row r="73" spans="3:12" ht="15" customHeight="1">
      <c r="C73" s="35"/>
      <c r="D73" s="145" t="s">
        <v>106</v>
      </c>
      <c r="E73" s="145"/>
      <c r="F73" s="145"/>
      <c r="G73" s="145"/>
      <c r="H73" s="145"/>
      <c r="I73" s="145"/>
      <c r="J73" s="145"/>
      <c r="K73" s="44"/>
    </row>
    <row r="74" spans="3:12" ht="22.5">
      <c r="C74" s="35"/>
      <c r="D74" s="50" t="s">
        <v>100</v>
      </c>
      <c r="E74" s="51">
        <v>800</v>
      </c>
      <c r="F74" s="52">
        <f t="shared" si="0"/>
        <v>1050.7512097899998</v>
      </c>
      <c r="G74" s="30">
        <v>0</v>
      </c>
      <c r="H74" s="30">
        <v>124.01003967627368</v>
      </c>
      <c r="I74" s="30">
        <v>909.52602786002853</v>
      </c>
      <c r="J74" s="30">
        <v>17.215142253697735</v>
      </c>
      <c r="K74" s="44"/>
    </row>
    <row r="75" spans="3:12" ht="15" customHeight="1">
      <c r="C75" s="35"/>
      <c r="D75" s="50" t="s">
        <v>101</v>
      </c>
      <c r="E75" s="51">
        <v>810</v>
      </c>
      <c r="F75" s="52">
        <f t="shared" si="0"/>
        <v>1050.7512097899998</v>
      </c>
      <c r="G75" s="30">
        <v>0</v>
      </c>
      <c r="H75" s="30">
        <v>124.01003967627368</v>
      </c>
      <c r="I75" s="30">
        <v>909.52602786002853</v>
      </c>
      <c r="J75" s="30">
        <v>17.215142253697735</v>
      </c>
      <c r="K75" s="44"/>
    </row>
    <row r="76" spans="3:12" ht="15" customHeight="1">
      <c r="C76" s="35"/>
      <c r="D76" s="50" t="s">
        <v>102</v>
      </c>
      <c r="E76" s="51">
        <v>820</v>
      </c>
      <c r="F76" s="52">
        <f t="shared" si="0"/>
        <v>0</v>
      </c>
      <c r="G76" s="54"/>
      <c r="H76" s="54"/>
      <c r="I76" s="54"/>
      <c r="J76" s="54"/>
      <c r="K76" s="44"/>
    </row>
    <row r="77" spans="3:12" ht="15" customHeight="1">
      <c r="C77" s="35"/>
      <c r="D77" s="50" t="s">
        <v>103</v>
      </c>
      <c r="E77" s="51">
        <v>830</v>
      </c>
      <c r="F77" s="52">
        <f t="shared" si="0"/>
        <v>0</v>
      </c>
      <c r="G77" s="54"/>
      <c r="H77" s="54"/>
      <c r="I77" s="54"/>
      <c r="J77" s="54"/>
      <c r="K77" s="44"/>
    </row>
    <row r="78" spans="3:12" ht="15" customHeight="1">
      <c r="C78" s="35"/>
      <c r="D78" s="50" t="s">
        <v>104</v>
      </c>
      <c r="E78" s="51">
        <v>840</v>
      </c>
      <c r="F78" s="52">
        <f t="shared" si="0"/>
        <v>0</v>
      </c>
      <c r="G78" s="54"/>
      <c r="H78" s="54"/>
      <c r="I78" s="54"/>
      <c r="J78" s="54"/>
      <c r="K78" s="44"/>
    </row>
    <row r="79" spans="3:12" ht="22.5">
      <c r="C79" s="35"/>
      <c r="D79" s="50" t="s">
        <v>105</v>
      </c>
      <c r="E79" s="51">
        <v>850</v>
      </c>
      <c r="F79" s="52">
        <f t="shared" si="0"/>
        <v>0</v>
      </c>
      <c r="G79" s="55"/>
      <c r="H79" s="55"/>
      <c r="I79" s="55"/>
      <c r="J79" s="55"/>
      <c r="K79" s="56"/>
      <c r="L79" s="57"/>
    </row>
    <row r="80" spans="3:12" ht="15" customHeight="1">
      <c r="C80" s="35"/>
      <c r="D80" s="50" t="s">
        <v>101</v>
      </c>
      <c r="E80" s="51">
        <v>860</v>
      </c>
      <c r="F80" s="52">
        <f t="shared" ref="F80:F86" si="3">SUM(G80:J80)</f>
        <v>0</v>
      </c>
      <c r="G80" s="55"/>
      <c r="H80" s="55"/>
      <c r="I80" s="55"/>
      <c r="J80" s="55"/>
      <c r="K80" s="56"/>
      <c r="L80" s="57"/>
    </row>
    <row r="81" spans="1:19" ht="15" customHeight="1">
      <c r="C81" s="35"/>
      <c r="D81" s="50" t="s">
        <v>102</v>
      </c>
      <c r="E81" s="51">
        <v>870</v>
      </c>
      <c r="F81" s="52">
        <f t="shared" si="3"/>
        <v>0</v>
      </c>
      <c r="G81" s="55"/>
      <c r="H81" s="55"/>
      <c r="I81" s="55"/>
      <c r="J81" s="55"/>
      <c r="K81" s="56"/>
      <c r="L81" s="57"/>
    </row>
    <row r="82" spans="1:19" ht="15" customHeight="1">
      <c r="C82" s="35"/>
      <c r="D82" s="50" t="s">
        <v>103</v>
      </c>
      <c r="E82" s="51">
        <v>880</v>
      </c>
      <c r="F82" s="52">
        <f t="shared" si="3"/>
        <v>0</v>
      </c>
      <c r="G82" s="54"/>
      <c r="H82" s="54"/>
      <c r="I82" s="54"/>
      <c r="J82" s="54"/>
      <c r="K82" s="56"/>
      <c r="L82" s="57"/>
    </row>
    <row r="83" spans="1:19" ht="15" customHeight="1">
      <c r="C83" s="35"/>
      <c r="D83" s="50" t="s">
        <v>104</v>
      </c>
      <c r="E83" s="51">
        <v>890</v>
      </c>
      <c r="F83" s="52">
        <f t="shared" si="3"/>
        <v>0</v>
      </c>
      <c r="G83" s="58"/>
      <c r="H83" s="58"/>
      <c r="I83" s="58"/>
      <c r="J83" s="58"/>
      <c r="K83" s="56"/>
      <c r="L83" s="57"/>
    </row>
    <row r="84" spans="1:19" ht="15" customHeight="1">
      <c r="C84" s="35"/>
      <c r="D84" s="50" t="s">
        <v>107</v>
      </c>
      <c r="E84" s="51">
        <v>900</v>
      </c>
      <c r="F84" s="52">
        <f t="shared" si="3"/>
        <v>0</v>
      </c>
      <c r="G84" s="58"/>
      <c r="H84" s="58"/>
      <c r="I84" s="58"/>
      <c r="J84" s="58"/>
      <c r="K84" s="56"/>
      <c r="L84" s="57"/>
    </row>
    <row r="85" spans="1:19" ht="15" customHeight="1">
      <c r="C85" s="35"/>
      <c r="D85" s="50" t="s">
        <v>104</v>
      </c>
      <c r="E85" s="51">
        <v>910</v>
      </c>
      <c r="F85" s="52">
        <f t="shared" si="3"/>
        <v>0</v>
      </c>
      <c r="G85" s="58"/>
      <c r="H85" s="58"/>
      <c r="I85" s="58"/>
      <c r="J85" s="58"/>
      <c r="K85" s="56"/>
      <c r="L85" s="57"/>
    </row>
    <row r="86" spans="1:19" ht="15" customHeight="1">
      <c r="C86" s="35"/>
      <c r="D86" s="50" t="s">
        <v>103</v>
      </c>
      <c r="E86" s="51">
        <v>920</v>
      </c>
      <c r="F86" s="52">
        <f t="shared" si="3"/>
        <v>0</v>
      </c>
      <c r="G86" s="58"/>
      <c r="H86" s="58"/>
      <c r="I86" s="58"/>
      <c r="J86" s="58"/>
      <c r="K86" s="56"/>
      <c r="L86" s="57"/>
    </row>
    <row r="87" spans="1:19">
      <c r="D87" s="42"/>
      <c r="E87" s="59"/>
      <c r="F87" s="59"/>
      <c r="G87" s="59"/>
      <c r="H87" s="59"/>
      <c r="I87" s="59"/>
      <c r="J87" s="59"/>
      <c r="K87" s="60"/>
      <c r="L87" s="60"/>
      <c r="M87" s="60"/>
      <c r="N87" s="60"/>
      <c r="O87" s="60"/>
      <c r="P87" s="60"/>
      <c r="Q87" s="60"/>
      <c r="R87" s="57"/>
      <c r="S87" s="57"/>
    </row>
    <row r="88" spans="1:19" s="62" customFormat="1" ht="12.75">
      <c r="A88" s="61"/>
      <c r="D88" s="63" t="s">
        <v>108</v>
      </c>
      <c r="E88" s="148" t="str">
        <f>IF([9]Титульный!G34="","",[9]Титульный!G34)</f>
        <v>Жуков Анатолий Васильевич</v>
      </c>
      <c r="F88" s="148"/>
      <c r="G88" s="148"/>
      <c r="H88" s="148"/>
      <c r="J88" s="149"/>
      <c r="K88" s="150"/>
    </row>
    <row r="89" spans="1:19" s="62" customFormat="1" ht="12.75">
      <c r="A89" s="61"/>
      <c r="E89" s="151" t="s">
        <v>109</v>
      </c>
      <c r="F89" s="151"/>
      <c r="G89" s="151"/>
      <c r="H89" s="151"/>
      <c r="J89" s="152" t="s">
        <v>110</v>
      </c>
      <c r="K89" s="151"/>
    </row>
    <row r="90" spans="1:19" s="62" customFormat="1" ht="12.75">
      <c r="A90" s="61"/>
      <c r="G90" s="64"/>
      <c r="K90" s="64"/>
    </row>
    <row r="91" spans="1:19" s="62" customFormat="1" ht="12.75">
      <c r="A91" s="61"/>
    </row>
    <row r="92" spans="1:19" s="62" customFormat="1" ht="12.75">
      <c r="A92" s="61"/>
      <c r="D92" s="65" t="s">
        <v>111</v>
      </c>
      <c r="E92" s="148" t="str">
        <f>IF([9]Титульный!G43="","",[9]Титульный!G43)</f>
        <v>Начальник АДО</v>
      </c>
      <c r="F92" s="148"/>
      <c r="G92" s="66"/>
      <c r="H92" s="148" t="str">
        <f>IF([9]Титульный!G42="","",[9]Титульный!G42)</f>
        <v>Архипенко Дмитрий Витальевич</v>
      </c>
      <c r="I92" s="148"/>
      <c r="J92" s="148"/>
      <c r="K92" s="66"/>
      <c r="L92" s="67"/>
      <c r="M92" s="67"/>
    </row>
    <row r="93" spans="1:19" s="62" customFormat="1" ht="12.75">
      <c r="A93" s="61"/>
      <c r="D93" s="65" t="s">
        <v>112</v>
      </c>
      <c r="E93" s="147" t="s">
        <v>113</v>
      </c>
      <c r="F93" s="147"/>
      <c r="G93" s="64"/>
      <c r="H93" s="147" t="s">
        <v>109</v>
      </c>
      <c r="I93" s="147"/>
      <c r="J93" s="147"/>
      <c r="K93" s="64"/>
      <c r="L93" s="147" t="s">
        <v>110</v>
      </c>
      <c r="M93" s="147"/>
    </row>
    <row r="94" spans="1:19" s="62" customFormat="1" ht="12.75">
      <c r="A94" s="61"/>
      <c r="D94" s="65" t="s">
        <v>114</v>
      </c>
    </row>
    <row r="95" spans="1:19" s="62" customFormat="1" ht="12.75">
      <c r="A95" s="61"/>
      <c r="E95" s="148" t="str">
        <f>IF([9]Титульный!G44="","",[9]Титульный!G44)</f>
        <v>(383)279-14-06</v>
      </c>
      <c r="F95" s="148"/>
      <c r="G95" s="148"/>
      <c r="I95" s="68" t="s">
        <v>115</v>
      </c>
      <c r="J95" s="65"/>
    </row>
    <row r="96" spans="1:19" s="62" customFormat="1" ht="12.75">
      <c r="A96" s="61"/>
      <c r="E96" s="153" t="s">
        <v>116</v>
      </c>
      <c r="F96" s="153"/>
      <c r="G96" s="153"/>
      <c r="I96" s="69" t="s">
        <v>117</v>
      </c>
      <c r="J96" s="69"/>
    </row>
    <row r="97" spans="5:19"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57"/>
      <c r="S97" s="57"/>
    </row>
    <row r="98" spans="5:19"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57"/>
      <c r="S98" s="57"/>
    </row>
    <row r="99" spans="5:19"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57"/>
      <c r="S99" s="57"/>
    </row>
    <row r="100" spans="5:19"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57"/>
      <c r="S100" s="57"/>
    </row>
    <row r="101" spans="5:19"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57"/>
      <c r="S101" s="57"/>
    </row>
    <row r="102" spans="5:19"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57"/>
      <c r="S102" s="57"/>
    </row>
    <row r="103" spans="5:19"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57"/>
      <c r="S103" s="57"/>
    </row>
    <row r="104" spans="5:19"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57"/>
      <c r="S104" s="57"/>
    </row>
    <row r="105" spans="5:19"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57"/>
      <c r="S105" s="57"/>
    </row>
    <row r="106" spans="5:19"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57"/>
      <c r="S106" s="57"/>
    </row>
    <row r="107" spans="5:19"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57"/>
      <c r="S107" s="57"/>
    </row>
    <row r="108" spans="5:19"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57"/>
      <c r="S108" s="57"/>
    </row>
    <row r="109" spans="5:19"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57"/>
      <c r="S109" s="57"/>
    </row>
    <row r="110" spans="5:19"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57"/>
      <c r="S110" s="57"/>
    </row>
    <row r="111" spans="5:19"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57"/>
      <c r="S111" s="57"/>
    </row>
    <row r="112" spans="5:19"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57"/>
      <c r="S112" s="57"/>
    </row>
    <row r="113" spans="5:19"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57"/>
      <c r="S113" s="57"/>
    </row>
    <row r="114" spans="5:19"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57"/>
      <c r="S114" s="57"/>
    </row>
    <row r="115" spans="5:19"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57"/>
      <c r="S115" s="57"/>
    </row>
    <row r="116" spans="5:19"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57"/>
      <c r="S116" s="57"/>
    </row>
    <row r="117" spans="5:19"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57"/>
      <c r="S117" s="57"/>
    </row>
    <row r="118" spans="5:19"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57"/>
      <c r="S118" s="57"/>
    </row>
    <row r="119" spans="5:19"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57"/>
      <c r="S119" s="57"/>
    </row>
    <row r="120" spans="5:19"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57"/>
      <c r="S120" s="57"/>
    </row>
    <row r="121" spans="5:19"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57"/>
      <c r="S121" s="57"/>
    </row>
    <row r="122" spans="5:19"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57"/>
      <c r="S122" s="57"/>
    </row>
    <row r="123" spans="5:19"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57"/>
      <c r="S123" s="57"/>
    </row>
    <row r="124" spans="5:19"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57"/>
      <c r="S124" s="57"/>
    </row>
    <row r="125" spans="5:19"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7"/>
      <c r="S125" s="57"/>
    </row>
    <row r="126" spans="5:19"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57"/>
      <c r="S126" s="57"/>
    </row>
    <row r="127" spans="5:19"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57"/>
      <c r="S127" s="57"/>
    </row>
    <row r="128" spans="5:19"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57"/>
      <c r="S128" s="57"/>
    </row>
    <row r="129" spans="5:19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</row>
    <row r="130" spans="5:19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</row>
    <row r="131" spans="5:19"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</row>
    <row r="132" spans="5:19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</row>
  </sheetData>
  <mergeCells count="20">
    <mergeCell ref="E96:G96"/>
    <mergeCell ref="E92:F92"/>
    <mergeCell ref="H92:J92"/>
    <mergeCell ref="E93:F93"/>
    <mergeCell ref="H93:J93"/>
    <mergeCell ref="L93:M93"/>
    <mergeCell ref="E95:G95"/>
    <mergeCell ref="D58:J58"/>
    <mergeCell ref="D62:J62"/>
    <mergeCell ref="D73:J73"/>
    <mergeCell ref="E88:H88"/>
    <mergeCell ref="J88:K88"/>
    <mergeCell ref="E89:H89"/>
    <mergeCell ref="J89:K89"/>
    <mergeCell ref="D36:J36"/>
    <mergeCell ref="D11:D12"/>
    <mergeCell ref="E11:E12"/>
    <mergeCell ref="F11:F12"/>
    <mergeCell ref="G11:J11"/>
    <mergeCell ref="D14:J14"/>
  </mergeCells>
  <dataValidations count="1">
    <dataValidation type="decimal" allowBlank="1" showErrorMessage="1" errorTitle="Ошибка" error="Допускается ввод только действительных чисел!" sqref="F74:J86 JB74:JF86 SX74:TB86 ACT74:ACX86 AMP74:AMT86 AWL74:AWP86 BGH74:BGL86 BQD74:BQH86 BZZ74:CAD86 CJV74:CJZ86 CTR74:CTV86 DDN74:DDR86 DNJ74:DNN86 DXF74:DXJ86 EHB74:EHF86 EQX74:ERB86 FAT74:FAX86 FKP74:FKT86 FUL74:FUP86 GEH74:GEL86 GOD74:GOH86 GXZ74:GYD86 HHV74:HHZ86 HRR74:HRV86 IBN74:IBR86 ILJ74:ILN86 IVF74:IVJ86 JFB74:JFF86 JOX74:JPB86 JYT74:JYX86 KIP74:KIT86 KSL74:KSP86 LCH74:LCL86 LMD74:LMH86 LVZ74:LWD86 MFV74:MFZ86 MPR74:MPV86 MZN74:MZR86 NJJ74:NJN86 NTF74:NTJ86 ODB74:ODF86 OMX74:ONB86 OWT74:OWX86 PGP74:PGT86 PQL74:PQP86 QAH74:QAL86 QKD74:QKH86 QTZ74:QUD86 RDV74:RDZ86 RNR74:RNV86 RXN74:RXR86 SHJ74:SHN86 SRF74:SRJ86 TBB74:TBF86 TKX74:TLB86 TUT74:TUX86 UEP74:UET86 UOL74:UOP86 UYH74:UYL86 VID74:VIH86 VRZ74:VSD86 WBV74:WBZ86 WLR74:WLV86 WVN74:WVR86 F65610:J65622 JB65610:JF65622 SX65610:TB65622 ACT65610:ACX65622 AMP65610:AMT65622 AWL65610:AWP65622 BGH65610:BGL65622 BQD65610:BQH65622 BZZ65610:CAD65622 CJV65610:CJZ65622 CTR65610:CTV65622 DDN65610:DDR65622 DNJ65610:DNN65622 DXF65610:DXJ65622 EHB65610:EHF65622 EQX65610:ERB65622 FAT65610:FAX65622 FKP65610:FKT65622 FUL65610:FUP65622 GEH65610:GEL65622 GOD65610:GOH65622 GXZ65610:GYD65622 HHV65610:HHZ65622 HRR65610:HRV65622 IBN65610:IBR65622 ILJ65610:ILN65622 IVF65610:IVJ65622 JFB65610:JFF65622 JOX65610:JPB65622 JYT65610:JYX65622 KIP65610:KIT65622 KSL65610:KSP65622 LCH65610:LCL65622 LMD65610:LMH65622 LVZ65610:LWD65622 MFV65610:MFZ65622 MPR65610:MPV65622 MZN65610:MZR65622 NJJ65610:NJN65622 NTF65610:NTJ65622 ODB65610:ODF65622 OMX65610:ONB65622 OWT65610:OWX65622 PGP65610:PGT65622 PQL65610:PQP65622 QAH65610:QAL65622 QKD65610:QKH65622 QTZ65610:QUD65622 RDV65610:RDZ65622 RNR65610:RNV65622 RXN65610:RXR65622 SHJ65610:SHN65622 SRF65610:SRJ65622 TBB65610:TBF65622 TKX65610:TLB65622 TUT65610:TUX65622 UEP65610:UET65622 UOL65610:UOP65622 UYH65610:UYL65622 VID65610:VIH65622 VRZ65610:VSD65622 WBV65610:WBZ65622 WLR65610:WLV65622 WVN65610:WVR65622 F131146:J131158 JB131146:JF131158 SX131146:TB131158 ACT131146:ACX131158 AMP131146:AMT131158 AWL131146:AWP131158 BGH131146:BGL131158 BQD131146:BQH131158 BZZ131146:CAD131158 CJV131146:CJZ131158 CTR131146:CTV131158 DDN131146:DDR131158 DNJ131146:DNN131158 DXF131146:DXJ131158 EHB131146:EHF131158 EQX131146:ERB131158 FAT131146:FAX131158 FKP131146:FKT131158 FUL131146:FUP131158 GEH131146:GEL131158 GOD131146:GOH131158 GXZ131146:GYD131158 HHV131146:HHZ131158 HRR131146:HRV131158 IBN131146:IBR131158 ILJ131146:ILN131158 IVF131146:IVJ131158 JFB131146:JFF131158 JOX131146:JPB131158 JYT131146:JYX131158 KIP131146:KIT131158 KSL131146:KSP131158 LCH131146:LCL131158 LMD131146:LMH131158 LVZ131146:LWD131158 MFV131146:MFZ131158 MPR131146:MPV131158 MZN131146:MZR131158 NJJ131146:NJN131158 NTF131146:NTJ131158 ODB131146:ODF131158 OMX131146:ONB131158 OWT131146:OWX131158 PGP131146:PGT131158 PQL131146:PQP131158 QAH131146:QAL131158 QKD131146:QKH131158 QTZ131146:QUD131158 RDV131146:RDZ131158 RNR131146:RNV131158 RXN131146:RXR131158 SHJ131146:SHN131158 SRF131146:SRJ131158 TBB131146:TBF131158 TKX131146:TLB131158 TUT131146:TUX131158 UEP131146:UET131158 UOL131146:UOP131158 UYH131146:UYL131158 VID131146:VIH131158 VRZ131146:VSD131158 WBV131146:WBZ131158 WLR131146:WLV131158 WVN131146:WVR131158 F196682:J196694 JB196682:JF196694 SX196682:TB196694 ACT196682:ACX196694 AMP196682:AMT196694 AWL196682:AWP196694 BGH196682:BGL196694 BQD196682:BQH196694 BZZ196682:CAD196694 CJV196682:CJZ196694 CTR196682:CTV196694 DDN196682:DDR196694 DNJ196682:DNN196694 DXF196682:DXJ196694 EHB196682:EHF196694 EQX196682:ERB196694 FAT196682:FAX196694 FKP196682:FKT196694 FUL196682:FUP196694 GEH196682:GEL196694 GOD196682:GOH196694 GXZ196682:GYD196694 HHV196682:HHZ196694 HRR196682:HRV196694 IBN196682:IBR196694 ILJ196682:ILN196694 IVF196682:IVJ196694 JFB196682:JFF196694 JOX196682:JPB196694 JYT196682:JYX196694 KIP196682:KIT196694 KSL196682:KSP196694 LCH196682:LCL196694 LMD196682:LMH196694 LVZ196682:LWD196694 MFV196682:MFZ196694 MPR196682:MPV196694 MZN196682:MZR196694 NJJ196682:NJN196694 NTF196682:NTJ196694 ODB196682:ODF196694 OMX196682:ONB196694 OWT196682:OWX196694 PGP196682:PGT196694 PQL196682:PQP196694 QAH196682:QAL196694 QKD196682:QKH196694 QTZ196682:QUD196694 RDV196682:RDZ196694 RNR196682:RNV196694 RXN196682:RXR196694 SHJ196682:SHN196694 SRF196682:SRJ196694 TBB196682:TBF196694 TKX196682:TLB196694 TUT196682:TUX196694 UEP196682:UET196694 UOL196682:UOP196694 UYH196682:UYL196694 VID196682:VIH196694 VRZ196682:VSD196694 WBV196682:WBZ196694 WLR196682:WLV196694 WVN196682:WVR196694 F262218:J262230 JB262218:JF262230 SX262218:TB262230 ACT262218:ACX262230 AMP262218:AMT262230 AWL262218:AWP262230 BGH262218:BGL262230 BQD262218:BQH262230 BZZ262218:CAD262230 CJV262218:CJZ262230 CTR262218:CTV262230 DDN262218:DDR262230 DNJ262218:DNN262230 DXF262218:DXJ262230 EHB262218:EHF262230 EQX262218:ERB262230 FAT262218:FAX262230 FKP262218:FKT262230 FUL262218:FUP262230 GEH262218:GEL262230 GOD262218:GOH262230 GXZ262218:GYD262230 HHV262218:HHZ262230 HRR262218:HRV262230 IBN262218:IBR262230 ILJ262218:ILN262230 IVF262218:IVJ262230 JFB262218:JFF262230 JOX262218:JPB262230 JYT262218:JYX262230 KIP262218:KIT262230 KSL262218:KSP262230 LCH262218:LCL262230 LMD262218:LMH262230 LVZ262218:LWD262230 MFV262218:MFZ262230 MPR262218:MPV262230 MZN262218:MZR262230 NJJ262218:NJN262230 NTF262218:NTJ262230 ODB262218:ODF262230 OMX262218:ONB262230 OWT262218:OWX262230 PGP262218:PGT262230 PQL262218:PQP262230 QAH262218:QAL262230 QKD262218:QKH262230 QTZ262218:QUD262230 RDV262218:RDZ262230 RNR262218:RNV262230 RXN262218:RXR262230 SHJ262218:SHN262230 SRF262218:SRJ262230 TBB262218:TBF262230 TKX262218:TLB262230 TUT262218:TUX262230 UEP262218:UET262230 UOL262218:UOP262230 UYH262218:UYL262230 VID262218:VIH262230 VRZ262218:VSD262230 WBV262218:WBZ262230 WLR262218:WLV262230 WVN262218:WVR262230 F327754:J327766 JB327754:JF327766 SX327754:TB327766 ACT327754:ACX327766 AMP327754:AMT327766 AWL327754:AWP327766 BGH327754:BGL327766 BQD327754:BQH327766 BZZ327754:CAD327766 CJV327754:CJZ327766 CTR327754:CTV327766 DDN327754:DDR327766 DNJ327754:DNN327766 DXF327754:DXJ327766 EHB327754:EHF327766 EQX327754:ERB327766 FAT327754:FAX327766 FKP327754:FKT327766 FUL327754:FUP327766 GEH327754:GEL327766 GOD327754:GOH327766 GXZ327754:GYD327766 HHV327754:HHZ327766 HRR327754:HRV327766 IBN327754:IBR327766 ILJ327754:ILN327766 IVF327754:IVJ327766 JFB327754:JFF327766 JOX327754:JPB327766 JYT327754:JYX327766 KIP327754:KIT327766 KSL327754:KSP327766 LCH327754:LCL327766 LMD327754:LMH327766 LVZ327754:LWD327766 MFV327754:MFZ327766 MPR327754:MPV327766 MZN327754:MZR327766 NJJ327754:NJN327766 NTF327754:NTJ327766 ODB327754:ODF327766 OMX327754:ONB327766 OWT327754:OWX327766 PGP327754:PGT327766 PQL327754:PQP327766 QAH327754:QAL327766 QKD327754:QKH327766 QTZ327754:QUD327766 RDV327754:RDZ327766 RNR327754:RNV327766 RXN327754:RXR327766 SHJ327754:SHN327766 SRF327754:SRJ327766 TBB327754:TBF327766 TKX327754:TLB327766 TUT327754:TUX327766 UEP327754:UET327766 UOL327754:UOP327766 UYH327754:UYL327766 VID327754:VIH327766 VRZ327754:VSD327766 WBV327754:WBZ327766 WLR327754:WLV327766 WVN327754:WVR327766 F393290:J393302 JB393290:JF393302 SX393290:TB393302 ACT393290:ACX393302 AMP393290:AMT393302 AWL393290:AWP393302 BGH393290:BGL393302 BQD393290:BQH393302 BZZ393290:CAD393302 CJV393290:CJZ393302 CTR393290:CTV393302 DDN393290:DDR393302 DNJ393290:DNN393302 DXF393290:DXJ393302 EHB393290:EHF393302 EQX393290:ERB393302 FAT393290:FAX393302 FKP393290:FKT393302 FUL393290:FUP393302 GEH393290:GEL393302 GOD393290:GOH393302 GXZ393290:GYD393302 HHV393290:HHZ393302 HRR393290:HRV393302 IBN393290:IBR393302 ILJ393290:ILN393302 IVF393290:IVJ393302 JFB393290:JFF393302 JOX393290:JPB393302 JYT393290:JYX393302 KIP393290:KIT393302 KSL393290:KSP393302 LCH393290:LCL393302 LMD393290:LMH393302 LVZ393290:LWD393302 MFV393290:MFZ393302 MPR393290:MPV393302 MZN393290:MZR393302 NJJ393290:NJN393302 NTF393290:NTJ393302 ODB393290:ODF393302 OMX393290:ONB393302 OWT393290:OWX393302 PGP393290:PGT393302 PQL393290:PQP393302 QAH393290:QAL393302 QKD393290:QKH393302 QTZ393290:QUD393302 RDV393290:RDZ393302 RNR393290:RNV393302 RXN393290:RXR393302 SHJ393290:SHN393302 SRF393290:SRJ393302 TBB393290:TBF393302 TKX393290:TLB393302 TUT393290:TUX393302 UEP393290:UET393302 UOL393290:UOP393302 UYH393290:UYL393302 VID393290:VIH393302 VRZ393290:VSD393302 WBV393290:WBZ393302 WLR393290:WLV393302 WVN393290:WVR393302 F458826:J458838 JB458826:JF458838 SX458826:TB458838 ACT458826:ACX458838 AMP458826:AMT458838 AWL458826:AWP458838 BGH458826:BGL458838 BQD458826:BQH458838 BZZ458826:CAD458838 CJV458826:CJZ458838 CTR458826:CTV458838 DDN458826:DDR458838 DNJ458826:DNN458838 DXF458826:DXJ458838 EHB458826:EHF458838 EQX458826:ERB458838 FAT458826:FAX458838 FKP458826:FKT458838 FUL458826:FUP458838 GEH458826:GEL458838 GOD458826:GOH458838 GXZ458826:GYD458838 HHV458826:HHZ458838 HRR458826:HRV458838 IBN458826:IBR458838 ILJ458826:ILN458838 IVF458826:IVJ458838 JFB458826:JFF458838 JOX458826:JPB458838 JYT458826:JYX458838 KIP458826:KIT458838 KSL458826:KSP458838 LCH458826:LCL458838 LMD458826:LMH458838 LVZ458826:LWD458838 MFV458826:MFZ458838 MPR458826:MPV458838 MZN458826:MZR458838 NJJ458826:NJN458838 NTF458826:NTJ458838 ODB458826:ODF458838 OMX458826:ONB458838 OWT458826:OWX458838 PGP458826:PGT458838 PQL458826:PQP458838 QAH458826:QAL458838 QKD458826:QKH458838 QTZ458826:QUD458838 RDV458826:RDZ458838 RNR458826:RNV458838 RXN458826:RXR458838 SHJ458826:SHN458838 SRF458826:SRJ458838 TBB458826:TBF458838 TKX458826:TLB458838 TUT458826:TUX458838 UEP458826:UET458838 UOL458826:UOP458838 UYH458826:UYL458838 VID458826:VIH458838 VRZ458826:VSD458838 WBV458826:WBZ458838 WLR458826:WLV458838 WVN458826:WVR458838 F524362:J524374 JB524362:JF524374 SX524362:TB524374 ACT524362:ACX524374 AMP524362:AMT524374 AWL524362:AWP524374 BGH524362:BGL524374 BQD524362:BQH524374 BZZ524362:CAD524374 CJV524362:CJZ524374 CTR524362:CTV524374 DDN524362:DDR524374 DNJ524362:DNN524374 DXF524362:DXJ524374 EHB524362:EHF524374 EQX524362:ERB524374 FAT524362:FAX524374 FKP524362:FKT524374 FUL524362:FUP524374 GEH524362:GEL524374 GOD524362:GOH524374 GXZ524362:GYD524374 HHV524362:HHZ524374 HRR524362:HRV524374 IBN524362:IBR524374 ILJ524362:ILN524374 IVF524362:IVJ524374 JFB524362:JFF524374 JOX524362:JPB524374 JYT524362:JYX524374 KIP524362:KIT524374 KSL524362:KSP524374 LCH524362:LCL524374 LMD524362:LMH524374 LVZ524362:LWD524374 MFV524362:MFZ524374 MPR524362:MPV524374 MZN524362:MZR524374 NJJ524362:NJN524374 NTF524362:NTJ524374 ODB524362:ODF524374 OMX524362:ONB524374 OWT524362:OWX524374 PGP524362:PGT524374 PQL524362:PQP524374 QAH524362:QAL524374 QKD524362:QKH524374 QTZ524362:QUD524374 RDV524362:RDZ524374 RNR524362:RNV524374 RXN524362:RXR524374 SHJ524362:SHN524374 SRF524362:SRJ524374 TBB524362:TBF524374 TKX524362:TLB524374 TUT524362:TUX524374 UEP524362:UET524374 UOL524362:UOP524374 UYH524362:UYL524374 VID524362:VIH524374 VRZ524362:VSD524374 WBV524362:WBZ524374 WLR524362:WLV524374 WVN524362:WVR524374 F589898:J589910 JB589898:JF589910 SX589898:TB589910 ACT589898:ACX589910 AMP589898:AMT589910 AWL589898:AWP589910 BGH589898:BGL589910 BQD589898:BQH589910 BZZ589898:CAD589910 CJV589898:CJZ589910 CTR589898:CTV589910 DDN589898:DDR589910 DNJ589898:DNN589910 DXF589898:DXJ589910 EHB589898:EHF589910 EQX589898:ERB589910 FAT589898:FAX589910 FKP589898:FKT589910 FUL589898:FUP589910 GEH589898:GEL589910 GOD589898:GOH589910 GXZ589898:GYD589910 HHV589898:HHZ589910 HRR589898:HRV589910 IBN589898:IBR589910 ILJ589898:ILN589910 IVF589898:IVJ589910 JFB589898:JFF589910 JOX589898:JPB589910 JYT589898:JYX589910 KIP589898:KIT589910 KSL589898:KSP589910 LCH589898:LCL589910 LMD589898:LMH589910 LVZ589898:LWD589910 MFV589898:MFZ589910 MPR589898:MPV589910 MZN589898:MZR589910 NJJ589898:NJN589910 NTF589898:NTJ589910 ODB589898:ODF589910 OMX589898:ONB589910 OWT589898:OWX589910 PGP589898:PGT589910 PQL589898:PQP589910 QAH589898:QAL589910 QKD589898:QKH589910 QTZ589898:QUD589910 RDV589898:RDZ589910 RNR589898:RNV589910 RXN589898:RXR589910 SHJ589898:SHN589910 SRF589898:SRJ589910 TBB589898:TBF589910 TKX589898:TLB589910 TUT589898:TUX589910 UEP589898:UET589910 UOL589898:UOP589910 UYH589898:UYL589910 VID589898:VIH589910 VRZ589898:VSD589910 WBV589898:WBZ589910 WLR589898:WLV589910 WVN589898:WVR589910 F655434:J655446 JB655434:JF655446 SX655434:TB655446 ACT655434:ACX655446 AMP655434:AMT655446 AWL655434:AWP655446 BGH655434:BGL655446 BQD655434:BQH655446 BZZ655434:CAD655446 CJV655434:CJZ655446 CTR655434:CTV655446 DDN655434:DDR655446 DNJ655434:DNN655446 DXF655434:DXJ655446 EHB655434:EHF655446 EQX655434:ERB655446 FAT655434:FAX655446 FKP655434:FKT655446 FUL655434:FUP655446 GEH655434:GEL655446 GOD655434:GOH655446 GXZ655434:GYD655446 HHV655434:HHZ655446 HRR655434:HRV655446 IBN655434:IBR655446 ILJ655434:ILN655446 IVF655434:IVJ655446 JFB655434:JFF655446 JOX655434:JPB655446 JYT655434:JYX655446 KIP655434:KIT655446 KSL655434:KSP655446 LCH655434:LCL655446 LMD655434:LMH655446 LVZ655434:LWD655446 MFV655434:MFZ655446 MPR655434:MPV655446 MZN655434:MZR655446 NJJ655434:NJN655446 NTF655434:NTJ655446 ODB655434:ODF655446 OMX655434:ONB655446 OWT655434:OWX655446 PGP655434:PGT655446 PQL655434:PQP655446 QAH655434:QAL655446 QKD655434:QKH655446 QTZ655434:QUD655446 RDV655434:RDZ655446 RNR655434:RNV655446 RXN655434:RXR655446 SHJ655434:SHN655446 SRF655434:SRJ655446 TBB655434:TBF655446 TKX655434:TLB655446 TUT655434:TUX655446 UEP655434:UET655446 UOL655434:UOP655446 UYH655434:UYL655446 VID655434:VIH655446 VRZ655434:VSD655446 WBV655434:WBZ655446 WLR655434:WLV655446 WVN655434:WVR655446 F720970:J720982 JB720970:JF720982 SX720970:TB720982 ACT720970:ACX720982 AMP720970:AMT720982 AWL720970:AWP720982 BGH720970:BGL720982 BQD720970:BQH720982 BZZ720970:CAD720982 CJV720970:CJZ720982 CTR720970:CTV720982 DDN720970:DDR720982 DNJ720970:DNN720982 DXF720970:DXJ720982 EHB720970:EHF720982 EQX720970:ERB720982 FAT720970:FAX720982 FKP720970:FKT720982 FUL720970:FUP720982 GEH720970:GEL720982 GOD720970:GOH720982 GXZ720970:GYD720982 HHV720970:HHZ720982 HRR720970:HRV720982 IBN720970:IBR720982 ILJ720970:ILN720982 IVF720970:IVJ720982 JFB720970:JFF720982 JOX720970:JPB720982 JYT720970:JYX720982 KIP720970:KIT720982 KSL720970:KSP720982 LCH720970:LCL720982 LMD720970:LMH720982 LVZ720970:LWD720982 MFV720970:MFZ720982 MPR720970:MPV720982 MZN720970:MZR720982 NJJ720970:NJN720982 NTF720970:NTJ720982 ODB720970:ODF720982 OMX720970:ONB720982 OWT720970:OWX720982 PGP720970:PGT720982 PQL720970:PQP720982 QAH720970:QAL720982 QKD720970:QKH720982 QTZ720970:QUD720982 RDV720970:RDZ720982 RNR720970:RNV720982 RXN720970:RXR720982 SHJ720970:SHN720982 SRF720970:SRJ720982 TBB720970:TBF720982 TKX720970:TLB720982 TUT720970:TUX720982 UEP720970:UET720982 UOL720970:UOP720982 UYH720970:UYL720982 VID720970:VIH720982 VRZ720970:VSD720982 WBV720970:WBZ720982 WLR720970:WLV720982 WVN720970:WVR720982 F786506:J786518 JB786506:JF786518 SX786506:TB786518 ACT786506:ACX786518 AMP786506:AMT786518 AWL786506:AWP786518 BGH786506:BGL786518 BQD786506:BQH786518 BZZ786506:CAD786518 CJV786506:CJZ786518 CTR786506:CTV786518 DDN786506:DDR786518 DNJ786506:DNN786518 DXF786506:DXJ786518 EHB786506:EHF786518 EQX786506:ERB786518 FAT786506:FAX786518 FKP786506:FKT786518 FUL786506:FUP786518 GEH786506:GEL786518 GOD786506:GOH786518 GXZ786506:GYD786518 HHV786506:HHZ786518 HRR786506:HRV786518 IBN786506:IBR786518 ILJ786506:ILN786518 IVF786506:IVJ786518 JFB786506:JFF786518 JOX786506:JPB786518 JYT786506:JYX786518 KIP786506:KIT786518 KSL786506:KSP786518 LCH786506:LCL786518 LMD786506:LMH786518 LVZ786506:LWD786518 MFV786506:MFZ786518 MPR786506:MPV786518 MZN786506:MZR786518 NJJ786506:NJN786518 NTF786506:NTJ786518 ODB786506:ODF786518 OMX786506:ONB786518 OWT786506:OWX786518 PGP786506:PGT786518 PQL786506:PQP786518 QAH786506:QAL786518 QKD786506:QKH786518 QTZ786506:QUD786518 RDV786506:RDZ786518 RNR786506:RNV786518 RXN786506:RXR786518 SHJ786506:SHN786518 SRF786506:SRJ786518 TBB786506:TBF786518 TKX786506:TLB786518 TUT786506:TUX786518 UEP786506:UET786518 UOL786506:UOP786518 UYH786506:UYL786518 VID786506:VIH786518 VRZ786506:VSD786518 WBV786506:WBZ786518 WLR786506:WLV786518 WVN786506:WVR786518 F852042:J852054 JB852042:JF852054 SX852042:TB852054 ACT852042:ACX852054 AMP852042:AMT852054 AWL852042:AWP852054 BGH852042:BGL852054 BQD852042:BQH852054 BZZ852042:CAD852054 CJV852042:CJZ852054 CTR852042:CTV852054 DDN852042:DDR852054 DNJ852042:DNN852054 DXF852042:DXJ852054 EHB852042:EHF852054 EQX852042:ERB852054 FAT852042:FAX852054 FKP852042:FKT852054 FUL852042:FUP852054 GEH852042:GEL852054 GOD852042:GOH852054 GXZ852042:GYD852054 HHV852042:HHZ852054 HRR852042:HRV852054 IBN852042:IBR852054 ILJ852042:ILN852054 IVF852042:IVJ852054 JFB852042:JFF852054 JOX852042:JPB852054 JYT852042:JYX852054 KIP852042:KIT852054 KSL852042:KSP852054 LCH852042:LCL852054 LMD852042:LMH852054 LVZ852042:LWD852054 MFV852042:MFZ852054 MPR852042:MPV852054 MZN852042:MZR852054 NJJ852042:NJN852054 NTF852042:NTJ852054 ODB852042:ODF852054 OMX852042:ONB852054 OWT852042:OWX852054 PGP852042:PGT852054 PQL852042:PQP852054 QAH852042:QAL852054 QKD852042:QKH852054 QTZ852042:QUD852054 RDV852042:RDZ852054 RNR852042:RNV852054 RXN852042:RXR852054 SHJ852042:SHN852054 SRF852042:SRJ852054 TBB852042:TBF852054 TKX852042:TLB852054 TUT852042:TUX852054 UEP852042:UET852054 UOL852042:UOP852054 UYH852042:UYL852054 VID852042:VIH852054 VRZ852042:VSD852054 WBV852042:WBZ852054 WLR852042:WLV852054 WVN852042:WVR852054 F917578:J917590 JB917578:JF917590 SX917578:TB917590 ACT917578:ACX917590 AMP917578:AMT917590 AWL917578:AWP917590 BGH917578:BGL917590 BQD917578:BQH917590 BZZ917578:CAD917590 CJV917578:CJZ917590 CTR917578:CTV917590 DDN917578:DDR917590 DNJ917578:DNN917590 DXF917578:DXJ917590 EHB917578:EHF917590 EQX917578:ERB917590 FAT917578:FAX917590 FKP917578:FKT917590 FUL917578:FUP917590 GEH917578:GEL917590 GOD917578:GOH917590 GXZ917578:GYD917590 HHV917578:HHZ917590 HRR917578:HRV917590 IBN917578:IBR917590 ILJ917578:ILN917590 IVF917578:IVJ917590 JFB917578:JFF917590 JOX917578:JPB917590 JYT917578:JYX917590 KIP917578:KIT917590 KSL917578:KSP917590 LCH917578:LCL917590 LMD917578:LMH917590 LVZ917578:LWD917590 MFV917578:MFZ917590 MPR917578:MPV917590 MZN917578:MZR917590 NJJ917578:NJN917590 NTF917578:NTJ917590 ODB917578:ODF917590 OMX917578:ONB917590 OWT917578:OWX917590 PGP917578:PGT917590 PQL917578:PQP917590 QAH917578:QAL917590 QKD917578:QKH917590 QTZ917578:QUD917590 RDV917578:RDZ917590 RNR917578:RNV917590 RXN917578:RXR917590 SHJ917578:SHN917590 SRF917578:SRJ917590 TBB917578:TBF917590 TKX917578:TLB917590 TUT917578:TUX917590 UEP917578:UET917590 UOL917578:UOP917590 UYH917578:UYL917590 VID917578:VIH917590 VRZ917578:VSD917590 WBV917578:WBZ917590 WLR917578:WLV917590 WVN917578:WVR917590 F983114:J983126 JB983114:JF983126 SX983114:TB983126 ACT983114:ACX983126 AMP983114:AMT983126 AWL983114:AWP983126 BGH983114:BGL983126 BQD983114:BQH983126 BZZ983114:CAD983126 CJV983114:CJZ983126 CTR983114:CTV983126 DDN983114:DDR983126 DNJ983114:DNN983126 DXF983114:DXJ983126 EHB983114:EHF983126 EQX983114:ERB983126 FAT983114:FAX983126 FKP983114:FKT983126 FUL983114:FUP983126 GEH983114:GEL983126 GOD983114:GOH983126 GXZ983114:GYD983126 HHV983114:HHZ983126 HRR983114:HRV983126 IBN983114:IBR983126 ILJ983114:ILN983126 IVF983114:IVJ983126 JFB983114:JFF983126 JOX983114:JPB983126 JYT983114:JYX983126 KIP983114:KIT983126 KSL983114:KSP983126 LCH983114:LCL983126 LMD983114:LMH983126 LVZ983114:LWD983126 MFV983114:MFZ983126 MPR983114:MPV983126 MZN983114:MZR983126 NJJ983114:NJN983126 NTF983114:NTJ983126 ODB983114:ODF983126 OMX983114:ONB983126 OWT983114:OWX983126 PGP983114:PGT983126 PQL983114:PQP983126 QAH983114:QAL983126 QKD983114:QKH983126 QTZ983114:QUD983126 RDV983114:RDZ983126 RNR983114:RNV983126 RXN983114:RXR983126 SHJ983114:SHN983126 SRF983114:SRJ983126 TBB983114:TBF983126 TKX983114:TLB983126 TUT983114:TUX983126 UEP983114:UET983126 UOL983114:UOP983126 UYH983114:UYL983126 VID983114:VIH983126 VRZ983114:VSD983126 WBV983114:WBZ983126 WLR983114:WLV983126 WVN983114:WVR983126 F63:J72 JB63:JF72 SX63:TB72 ACT63:ACX72 AMP63:AMT72 AWL63:AWP72 BGH63:BGL72 BQD63:BQH72 BZZ63:CAD72 CJV63:CJZ72 CTR63:CTV72 DDN63:DDR72 DNJ63:DNN72 DXF63:DXJ72 EHB63:EHF72 EQX63:ERB72 FAT63:FAX72 FKP63:FKT72 FUL63:FUP72 GEH63:GEL72 GOD63:GOH72 GXZ63:GYD72 HHV63:HHZ72 HRR63:HRV72 IBN63:IBR72 ILJ63:ILN72 IVF63:IVJ72 JFB63:JFF72 JOX63:JPB72 JYT63:JYX72 KIP63:KIT72 KSL63:KSP72 LCH63:LCL72 LMD63:LMH72 LVZ63:LWD72 MFV63:MFZ72 MPR63:MPV72 MZN63:MZR72 NJJ63:NJN72 NTF63:NTJ72 ODB63:ODF72 OMX63:ONB72 OWT63:OWX72 PGP63:PGT72 PQL63:PQP72 QAH63:QAL72 QKD63:QKH72 QTZ63:QUD72 RDV63:RDZ72 RNR63:RNV72 RXN63:RXR72 SHJ63:SHN72 SRF63:SRJ72 TBB63:TBF72 TKX63:TLB72 TUT63:TUX72 UEP63:UET72 UOL63:UOP72 UYH63:UYL72 VID63:VIH72 VRZ63:VSD72 WBV63:WBZ72 WLR63:WLV72 WVN63:WVR72 F65599:J65608 JB65599:JF65608 SX65599:TB65608 ACT65599:ACX65608 AMP65599:AMT65608 AWL65599:AWP65608 BGH65599:BGL65608 BQD65599:BQH65608 BZZ65599:CAD65608 CJV65599:CJZ65608 CTR65599:CTV65608 DDN65599:DDR65608 DNJ65599:DNN65608 DXF65599:DXJ65608 EHB65599:EHF65608 EQX65599:ERB65608 FAT65599:FAX65608 FKP65599:FKT65608 FUL65599:FUP65608 GEH65599:GEL65608 GOD65599:GOH65608 GXZ65599:GYD65608 HHV65599:HHZ65608 HRR65599:HRV65608 IBN65599:IBR65608 ILJ65599:ILN65608 IVF65599:IVJ65608 JFB65599:JFF65608 JOX65599:JPB65608 JYT65599:JYX65608 KIP65599:KIT65608 KSL65599:KSP65608 LCH65599:LCL65608 LMD65599:LMH65608 LVZ65599:LWD65608 MFV65599:MFZ65608 MPR65599:MPV65608 MZN65599:MZR65608 NJJ65599:NJN65608 NTF65599:NTJ65608 ODB65599:ODF65608 OMX65599:ONB65608 OWT65599:OWX65608 PGP65599:PGT65608 PQL65599:PQP65608 QAH65599:QAL65608 QKD65599:QKH65608 QTZ65599:QUD65608 RDV65599:RDZ65608 RNR65599:RNV65608 RXN65599:RXR65608 SHJ65599:SHN65608 SRF65599:SRJ65608 TBB65599:TBF65608 TKX65599:TLB65608 TUT65599:TUX65608 UEP65599:UET65608 UOL65599:UOP65608 UYH65599:UYL65608 VID65599:VIH65608 VRZ65599:VSD65608 WBV65599:WBZ65608 WLR65599:WLV65608 WVN65599:WVR65608 F131135:J131144 JB131135:JF131144 SX131135:TB131144 ACT131135:ACX131144 AMP131135:AMT131144 AWL131135:AWP131144 BGH131135:BGL131144 BQD131135:BQH131144 BZZ131135:CAD131144 CJV131135:CJZ131144 CTR131135:CTV131144 DDN131135:DDR131144 DNJ131135:DNN131144 DXF131135:DXJ131144 EHB131135:EHF131144 EQX131135:ERB131144 FAT131135:FAX131144 FKP131135:FKT131144 FUL131135:FUP131144 GEH131135:GEL131144 GOD131135:GOH131144 GXZ131135:GYD131144 HHV131135:HHZ131144 HRR131135:HRV131144 IBN131135:IBR131144 ILJ131135:ILN131144 IVF131135:IVJ131144 JFB131135:JFF131144 JOX131135:JPB131144 JYT131135:JYX131144 KIP131135:KIT131144 KSL131135:KSP131144 LCH131135:LCL131144 LMD131135:LMH131144 LVZ131135:LWD131144 MFV131135:MFZ131144 MPR131135:MPV131144 MZN131135:MZR131144 NJJ131135:NJN131144 NTF131135:NTJ131144 ODB131135:ODF131144 OMX131135:ONB131144 OWT131135:OWX131144 PGP131135:PGT131144 PQL131135:PQP131144 QAH131135:QAL131144 QKD131135:QKH131144 QTZ131135:QUD131144 RDV131135:RDZ131144 RNR131135:RNV131144 RXN131135:RXR131144 SHJ131135:SHN131144 SRF131135:SRJ131144 TBB131135:TBF131144 TKX131135:TLB131144 TUT131135:TUX131144 UEP131135:UET131144 UOL131135:UOP131144 UYH131135:UYL131144 VID131135:VIH131144 VRZ131135:VSD131144 WBV131135:WBZ131144 WLR131135:WLV131144 WVN131135:WVR131144 F196671:J196680 JB196671:JF196680 SX196671:TB196680 ACT196671:ACX196680 AMP196671:AMT196680 AWL196671:AWP196680 BGH196671:BGL196680 BQD196671:BQH196680 BZZ196671:CAD196680 CJV196671:CJZ196680 CTR196671:CTV196680 DDN196671:DDR196680 DNJ196671:DNN196680 DXF196671:DXJ196680 EHB196671:EHF196680 EQX196671:ERB196680 FAT196671:FAX196680 FKP196671:FKT196680 FUL196671:FUP196680 GEH196671:GEL196680 GOD196671:GOH196680 GXZ196671:GYD196680 HHV196671:HHZ196680 HRR196671:HRV196680 IBN196671:IBR196680 ILJ196671:ILN196680 IVF196671:IVJ196680 JFB196671:JFF196680 JOX196671:JPB196680 JYT196671:JYX196680 KIP196671:KIT196680 KSL196671:KSP196680 LCH196671:LCL196680 LMD196671:LMH196680 LVZ196671:LWD196680 MFV196671:MFZ196680 MPR196671:MPV196680 MZN196671:MZR196680 NJJ196671:NJN196680 NTF196671:NTJ196680 ODB196671:ODF196680 OMX196671:ONB196680 OWT196671:OWX196680 PGP196671:PGT196680 PQL196671:PQP196680 QAH196671:QAL196680 QKD196671:QKH196680 QTZ196671:QUD196680 RDV196671:RDZ196680 RNR196671:RNV196680 RXN196671:RXR196680 SHJ196671:SHN196680 SRF196671:SRJ196680 TBB196671:TBF196680 TKX196671:TLB196680 TUT196671:TUX196680 UEP196671:UET196680 UOL196671:UOP196680 UYH196671:UYL196680 VID196671:VIH196680 VRZ196671:VSD196680 WBV196671:WBZ196680 WLR196671:WLV196680 WVN196671:WVR196680 F262207:J262216 JB262207:JF262216 SX262207:TB262216 ACT262207:ACX262216 AMP262207:AMT262216 AWL262207:AWP262216 BGH262207:BGL262216 BQD262207:BQH262216 BZZ262207:CAD262216 CJV262207:CJZ262216 CTR262207:CTV262216 DDN262207:DDR262216 DNJ262207:DNN262216 DXF262207:DXJ262216 EHB262207:EHF262216 EQX262207:ERB262216 FAT262207:FAX262216 FKP262207:FKT262216 FUL262207:FUP262216 GEH262207:GEL262216 GOD262207:GOH262216 GXZ262207:GYD262216 HHV262207:HHZ262216 HRR262207:HRV262216 IBN262207:IBR262216 ILJ262207:ILN262216 IVF262207:IVJ262216 JFB262207:JFF262216 JOX262207:JPB262216 JYT262207:JYX262216 KIP262207:KIT262216 KSL262207:KSP262216 LCH262207:LCL262216 LMD262207:LMH262216 LVZ262207:LWD262216 MFV262207:MFZ262216 MPR262207:MPV262216 MZN262207:MZR262216 NJJ262207:NJN262216 NTF262207:NTJ262216 ODB262207:ODF262216 OMX262207:ONB262216 OWT262207:OWX262216 PGP262207:PGT262216 PQL262207:PQP262216 QAH262207:QAL262216 QKD262207:QKH262216 QTZ262207:QUD262216 RDV262207:RDZ262216 RNR262207:RNV262216 RXN262207:RXR262216 SHJ262207:SHN262216 SRF262207:SRJ262216 TBB262207:TBF262216 TKX262207:TLB262216 TUT262207:TUX262216 UEP262207:UET262216 UOL262207:UOP262216 UYH262207:UYL262216 VID262207:VIH262216 VRZ262207:VSD262216 WBV262207:WBZ262216 WLR262207:WLV262216 WVN262207:WVR262216 F327743:J327752 JB327743:JF327752 SX327743:TB327752 ACT327743:ACX327752 AMP327743:AMT327752 AWL327743:AWP327752 BGH327743:BGL327752 BQD327743:BQH327752 BZZ327743:CAD327752 CJV327743:CJZ327752 CTR327743:CTV327752 DDN327743:DDR327752 DNJ327743:DNN327752 DXF327743:DXJ327752 EHB327743:EHF327752 EQX327743:ERB327752 FAT327743:FAX327752 FKP327743:FKT327752 FUL327743:FUP327752 GEH327743:GEL327752 GOD327743:GOH327752 GXZ327743:GYD327752 HHV327743:HHZ327752 HRR327743:HRV327752 IBN327743:IBR327752 ILJ327743:ILN327752 IVF327743:IVJ327752 JFB327743:JFF327752 JOX327743:JPB327752 JYT327743:JYX327752 KIP327743:KIT327752 KSL327743:KSP327752 LCH327743:LCL327752 LMD327743:LMH327752 LVZ327743:LWD327752 MFV327743:MFZ327752 MPR327743:MPV327752 MZN327743:MZR327752 NJJ327743:NJN327752 NTF327743:NTJ327752 ODB327743:ODF327752 OMX327743:ONB327752 OWT327743:OWX327752 PGP327743:PGT327752 PQL327743:PQP327752 QAH327743:QAL327752 QKD327743:QKH327752 QTZ327743:QUD327752 RDV327743:RDZ327752 RNR327743:RNV327752 RXN327743:RXR327752 SHJ327743:SHN327752 SRF327743:SRJ327752 TBB327743:TBF327752 TKX327743:TLB327752 TUT327743:TUX327752 UEP327743:UET327752 UOL327743:UOP327752 UYH327743:UYL327752 VID327743:VIH327752 VRZ327743:VSD327752 WBV327743:WBZ327752 WLR327743:WLV327752 WVN327743:WVR327752 F393279:J393288 JB393279:JF393288 SX393279:TB393288 ACT393279:ACX393288 AMP393279:AMT393288 AWL393279:AWP393288 BGH393279:BGL393288 BQD393279:BQH393288 BZZ393279:CAD393288 CJV393279:CJZ393288 CTR393279:CTV393288 DDN393279:DDR393288 DNJ393279:DNN393288 DXF393279:DXJ393288 EHB393279:EHF393288 EQX393279:ERB393288 FAT393279:FAX393288 FKP393279:FKT393288 FUL393279:FUP393288 GEH393279:GEL393288 GOD393279:GOH393288 GXZ393279:GYD393288 HHV393279:HHZ393288 HRR393279:HRV393288 IBN393279:IBR393288 ILJ393279:ILN393288 IVF393279:IVJ393288 JFB393279:JFF393288 JOX393279:JPB393288 JYT393279:JYX393288 KIP393279:KIT393288 KSL393279:KSP393288 LCH393279:LCL393288 LMD393279:LMH393288 LVZ393279:LWD393288 MFV393279:MFZ393288 MPR393279:MPV393288 MZN393279:MZR393288 NJJ393279:NJN393288 NTF393279:NTJ393288 ODB393279:ODF393288 OMX393279:ONB393288 OWT393279:OWX393288 PGP393279:PGT393288 PQL393279:PQP393288 QAH393279:QAL393288 QKD393279:QKH393288 QTZ393279:QUD393288 RDV393279:RDZ393288 RNR393279:RNV393288 RXN393279:RXR393288 SHJ393279:SHN393288 SRF393279:SRJ393288 TBB393279:TBF393288 TKX393279:TLB393288 TUT393279:TUX393288 UEP393279:UET393288 UOL393279:UOP393288 UYH393279:UYL393288 VID393279:VIH393288 VRZ393279:VSD393288 WBV393279:WBZ393288 WLR393279:WLV393288 WVN393279:WVR393288 F458815:J458824 JB458815:JF458824 SX458815:TB458824 ACT458815:ACX458824 AMP458815:AMT458824 AWL458815:AWP458824 BGH458815:BGL458824 BQD458815:BQH458824 BZZ458815:CAD458824 CJV458815:CJZ458824 CTR458815:CTV458824 DDN458815:DDR458824 DNJ458815:DNN458824 DXF458815:DXJ458824 EHB458815:EHF458824 EQX458815:ERB458824 FAT458815:FAX458824 FKP458815:FKT458824 FUL458815:FUP458824 GEH458815:GEL458824 GOD458815:GOH458824 GXZ458815:GYD458824 HHV458815:HHZ458824 HRR458815:HRV458824 IBN458815:IBR458824 ILJ458815:ILN458824 IVF458815:IVJ458824 JFB458815:JFF458824 JOX458815:JPB458824 JYT458815:JYX458824 KIP458815:KIT458824 KSL458815:KSP458824 LCH458815:LCL458824 LMD458815:LMH458824 LVZ458815:LWD458824 MFV458815:MFZ458824 MPR458815:MPV458824 MZN458815:MZR458824 NJJ458815:NJN458824 NTF458815:NTJ458824 ODB458815:ODF458824 OMX458815:ONB458824 OWT458815:OWX458824 PGP458815:PGT458824 PQL458815:PQP458824 QAH458815:QAL458824 QKD458815:QKH458824 QTZ458815:QUD458824 RDV458815:RDZ458824 RNR458815:RNV458824 RXN458815:RXR458824 SHJ458815:SHN458824 SRF458815:SRJ458824 TBB458815:TBF458824 TKX458815:TLB458824 TUT458815:TUX458824 UEP458815:UET458824 UOL458815:UOP458824 UYH458815:UYL458824 VID458815:VIH458824 VRZ458815:VSD458824 WBV458815:WBZ458824 WLR458815:WLV458824 WVN458815:WVR458824 F524351:J524360 JB524351:JF524360 SX524351:TB524360 ACT524351:ACX524360 AMP524351:AMT524360 AWL524351:AWP524360 BGH524351:BGL524360 BQD524351:BQH524360 BZZ524351:CAD524360 CJV524351:CJZ524360 CTR524351:CTV524360 DDN524351:DDR524360 DNJ524351:DNN524360 DXF524351:DXJ524360 EHB524351:EHF524360 EQX524351:ERB524360 FAT524351:FAX524360 FKP524351:FKT524360 FUL524351:FUP524360 GEH524351:GEL524360 GOD524351:GOH524360 GXZ524351:GYD524360 HHV524351:HHZ524360 HRR524351:HRV524360 IBN524351:IBR524360 ILJ524351:ILN524360 IVF524351:IVJ524360 JFB524351:JFF524360 JOX524351:JPB524360 JYT524351:JYX524360 KIP524351:KIT524360 KSL524351:KSP524360 LCH524351:LCL524360 LMD524351:LMH524360 LVZ524351:LWD524360 MFV524351:MFZ524360 MPR524351:MPV524360 MZN524351:MZR524360 NJJ524351:NJN524360 NTF524351:NTJ524360 ODB524351:ODF524360 OMX524351:ONB524360 OWT524351:OWX524360 PGP524351:PGT524360 PQL524351:PQP524360 QAH524351:QAL524360 QKD524351:QKH524360 QTZ524351:QUD524360 RDV524351:RDZ524360 RNR524351:RNV524360 RXN524351:RXR524360 SHJ524351:SHN524360 SRF524351:SRJ524360 TBB524351:TBF524360 TKX524351:TLB524360 TUT524351:TUX524360 UEP524351:UET524360 UOL524351:UOP524360 UYH524351:UYL524360 VID524351:VIH524360 VRZ524351:VSD524360 WBV524351:WBZ524360 WLR524351:WLV524360 WVN524351:WVR524360 F589887:J589896 JB589887:JF589896 SX589887:TB589896 ACT589887:ACX589896 AMP589887:AMT589896 AWL589887:AWP589896 BGH589887:BGL589896 BQD589887:BQH589896 BZZ589887:CAD589896 CJV589887:CJZ589896 CTR589887:CTV589896 DDN589887:DDR589896 DNJ589887:DNN589896 DXF589887:DXJ589896 EHB589887:EHF589896 EQX589887:ERB589896 FAT589887:FAX589896 FKP589887:FKT589896 FUL589887:FUP589896 GEH589887:GEL589896 GOD589887:GOH589896 GXZ589887:GYD589896 HHV589887:HHZ589896 HRR589887:HRV589896 IBN589887:IBR589896 ILJ589887:ILN589896 IVF589887:IVJ589896 JFB589887:JFF589896 JOX589887:JPB589896 JYT589887:JYX589896 KIP589887:KIT589896 KSL589887:KSP589896 LCH589887:LCL589896 LMD589887:LMH589896 LVZ589887:LWD589896 MFV589887:MFZ589896 MPR589887:MPV589896 MZN589887:MZR589896 NJJ589887:NJN589896 NTF589887:NTJ589896 ODB589887:ODF589896 OMX589887:ONB589896 OWT589887:OWX589896 PGP589887:PGT589896 PQL589887:PQP589896 QAH589887:QAL589896 QKD589887:QKH589896 QTZ589887:QUD589896 RDV589887:RDZ589896 RNR589887:RNV589896 RXN589887:RXR589896 SHJ589887:SHN589896 SRF589887:SRJ589896 TBB589887:TBF589896 TKX589887:TLB589896 TUT589887:TUX589896 UEP589887:UET589896 UOL589887:UOP589896 UYH589887:UYL589896 VID589887:VIH589896 VRZ589887:VSD589896 WBV589887:WBZ589896 WLR589887:WLV589896 WVN589887:WVR589896 F655423:J655432 JB655423:JF655432 SX655423:TB655432 ACT655423:ACX655432 AMP655423:AMT655432 AWL655423:AWP655432 BGH655423:BGL655432 BQD655423:BQH655432 BZZ655423:CAD655432 CJV655423:CJZ655432 CTR655423:CTV655432 DDN655423:DDR655432 DNJ655423:DNN655432 DXF655423:DXJ655432 EHB655423:EHF655432 EQX655423:ERB655432 FAT655423:FAX655432 FKP655423:FKT655432 FUL655423:FUP655432 GEH655423:GEL655432 GOD655423:GOH655432 GXZ655423:GYD655432 HHV655423:HHZ655432 HRR655423:HRV655432 IBN655423:IBR655432 ILJ655423:ILN655432 IVF655423:IVJ655432 JFB655423:JFF655432 JOX655423:JPB655432 JYT655423:JYX655432 KIP655423:KIT655432 KSL655423:KSP655432 LCH655423:LCL655432 LMD655423:LMH655432 LVZ655423:LWD655432 MFV655423:MFZ655432 MPR655423:MPV655432 MZN655423:MZR655432 NJJ655423:NJN655432 NTF655423:NTJ655432 ODB655423:ODF655432 OMX655423:ONB655432 OWT655423:OWX655432 PGP655423:PGT655432 PQL655423:PQP655432 QAH655423:QAL655432 QKD655423:QKH655432 QTZ655423:QUD655432 RDV655423:RDZ655432 RNR655423:RNV655432 RXN655423:RXR655432 SHJ655423:SHN655432 SRF655423:SRJ655432 TBB655423:TBF655432 TKX655423:TLB655432 TUT655423:TUX655432 UEP655423:UET655432 UOL655423:UOP655432 UYH655423:UYL655432 VID655423:VIH655432 VRZ655423:VSD655432 WBV655423:WBZ655432 WLR655423:WLV655432 WVN655423:WVR655432 F720959:J720968 JB720959:JF720968 SX720959:TB720968 ACT720959:ACX720968 AMP720959:AMT720968 AWL720959:AWP720968 BGH720959:BGL720968 BQD720959:BQH720968 BZZ720959:CAD720968 CJV720959:CJZ720968 CTR720959:CTV720968 DDN720959:DDR720968 DNJ720959:DNN720968 DXF720959:DXJ720968 EHB720959:EHF720968 EQX720959:ERB720968 FAT720959:FAX720968 FKP720959:FKT720968 FUL720959:FUP720968 GEH720959:GEL720968 GOD720959:GOH720968 GXZ720959:GYD720968 HHV720959:HHZ720968 HRR720959:HRV720968 IBN720959:IBR720968 ILJ720959:ILN720968 IVF720959:IVJ720968 JFB720959:JFF720968 JOX720959:JPB720968 JYT720959:JYX720968 KIP720959:KIT720968 KSL720959:KSP720968 LCH720959:LCL720968 LMD720959:LMH720968 LVZ720959:LWD720968 MFV720959:MFZ720968 MPR720959:MPV720968 MZN720959:MZR720968 NJJ720959:NJN720968 NTF720959:NTJ720968 ODB720959:ODF720968 OMX720959:ONB720968 OWT720959:OWX720968 PGP720959:PGT720968 PQL720959:PQP720968 QAH720959:QAL720968 QKD720959:QKH720968 QTZ720959:QUD720968 RDV720959:RDZ720968 RNR720959:RNV720968 RXN720959:RXR720968 SHJ720959:SHN720968 SRF720959:SRJ720968 TBB720959:TBF720968 TKX720959:TLB720968 TUT720959:TUX720968 UEP720959:UET720968 UOL720959:UOP720968 UYH720959:UYL720968 VID720959:VIH720968 VRZ720959:VSD720968 WBV720959:WBZ720968 WLR720959:WLV720968 WVN720959:WVR720968 F786495:J786504 JB786495:JF786504 SX786495:TB786504 ACT786495:ACX786504 AMP786495:AMT786504 AWL786495:AWP786504 BGH786495:BGL786504 BQD786495:BQH786504 BZZ786495:CAD786504 CJV786495:CJZ786504 CTR786495:CTV786504 DDN786495:DDR786504 DNJ786495:DNN786504 DXF786495:DXJ786504 EHB786495:EHF786504 EQX786495:ERB786504 FAT786495:FAX786504 FKP786495:FKT786504 FUL786495:FUP786504 GEH786495:GEL786504 GOD786495:GOH786504 GXZ786495:GYD786504 HHV786495:HHZ786504 HRR786495:HRV786504 IBN786495:IBR786504 ILJ786495:ILN786504 IVF786495:IVJ786504 JFB786495:JFF786504 JOX786495:JPB786504 JYT786495:JYX786504 KIP786495:KIT786504 KSL786495:KSP786504 LCH786495:LCL786504 LMD786495:LMH786504 LVZ786495:LWD786504 MFV786495:MFZ786504 MPR786495:MPV786504 MZN786495:MZR786504 NJJ786495:NJN786504 NTF786495:NTJ786504 ODB786495:ODF786504 OMX786495:ONB786504 OWT786495:OWX786504 PGP786495:PGT786504 PQL786495:PQP786504 QAH786495:QAL786504 QKD786495:QKH786504 QTZ786495:QUD786504 RDV786495:RDZ786504 RNR786495:RNV786504 RXN786495:RXR786504 SHJ786495:SHN786504 SRF786495:SRJ786504 TBB786495:TBF786504 TKX786495:TLB786504 TUT786495:TUX786504 UEP786495:UET786504 UOL786495:UOP786504 UYH786495:UYL786504 VID786495:VIH786504 VRZ786495:VSD786504 WBV786495:WBZ786504 WLR786495:WLV786504 WVN786495:WVR786504 F852031:J852040 JB852031:JF852040 SX852031:TB852040 ACT852031:ACX852040 AMP852031:AMT852040 AWL852031:AWP852040 BGH852031:BGL852040 BQD852031:BQH852040 BZZ852031:CAD852040 CJV852031:CJZ852040 CTR852031:CTV852040 DDN852031:DDR852040 DNJ852031:DNN852040 DXF852031:DXJ852040 EHB852031:EHF852040 EQX852031:ERB852040 FAT852031:FAX852040 FKP852031:FKT852040 FUL852031:FUP852040 GEH852031:GEL852040 GOD852031:GOH852040 GXZ852031:GYD852040 HHV852031:HHZ852040 HRR852031:HRV852040 IBN852031:IBR852040 ILJ852031:ILN852040 IVF852031:IVJ852040 JFB852031:JFF852040 JOX852031:JPB852040 JYT852031:JYX852040 KIP852031:KIT852040 KSL852031:KSP852040 LCH852031:LCL852040 LMD852031:LMH852040 LVZ852031:LWD852040 MFV852031:MFZ852040 MPR852031:MPV852040 MZN852031:MZR852040 NJJ852031:NJN852040 NTF852031:NTJ852040 ODB852031:ODF852040 OMX852031:ONB852040 OWT852031:OWX852040 PGP852031:PGT852040 PQL852031:PQP852040 QAH852031:QAL852040 QKD852031:QKH852040 QTZ852031:QUD852040 RDV852031:RDZ852040 RNR852031:RNV852040 RXN852031:RXR852040 SHJ852031:SHN852040 SRF852031:SRJ852040 TBB852031:TBF852040 TKX852031:TLB852040 TUT852031:TUX852040 UEP852031:UET852040 UOL852031:UOP852040 UYH852031:UYL852040 VID852031:VIH852040 VRZ852031:VSD852040 WBV852031:WBZ852040 WLR852031:WLV852040 WVN852031:WVR852040 F917567:J917576 JB917567:JF917576 SX917567:TB917576 ACT917567:ACX917576 AMP917567:AMT917576 AWL917567:AWP917576 BGH917567:BGL917576 BQD917567:BQH917576 BZZ917567:CAD917576 CJV917567:CJZ917576 CTR917567:CTV917576 DDN917567:DDR917576 DNJ917567:DNN917576 DXF917567:DXJ917576 EHB917567:EHF917576 EQX917567:ERB917576 FAT917567:FAX917576 FKP917567:FKT917576 FUL917567:FUP917576 GEH917567:GEL917576 GOD917567:GOH917576 GXZ917567:GYD917576 HHV917567:HHZ917576 HRR917567:HRV917576 IBN917567:IBR917576 ILJ917567:ILN917576 IVF917567:IVJ917576 JFB917567:JFF917576 JOX917567:JPB917576 JYT917567:JYX917576 KIP917567:KIT917576 KSL917567:KSP917576 LCH917567:LCL917576 LMD917567:LMH917576 LVZ917567:LWD917576 MFV917567:MFZ917576 MPR917567:MPV917576 MZN917567:MZR917576 NJJ917567:NJN917576 NTF917567:NTJ917576 ODB917567:ODF917576 OMX917567:ONB917576 OWT917567:OWX917576 PGP917567:PGT917576 PQL917567:PQP917576 QAH917567:QAL917576 QKD917567:QKH917576 QTZ917567:QUD917576 RDV917567:RDZ917576 RNR917567:RNV917576 RXN917567:RXR917576 SHJ917567:SHN917576 SRF917567:SRJ917576 TBB917567:TBF917576 TKX917567:TLB917576 TUT917567:TUX917576 UEP917567:UET917576 UOL917567:UOP917576 UYH917567:UYL917576 VID917567:VIH917576 VRZ917567:VSD917576 WBV917567:WBZ917576 WLR917567:WLV917576 WVN917567:WVR917576 F983103:J983112 JB983103:JF983112 SX983103:TB983112 ACT983103:ACX983112 AMP983103:AMT983112 AWL983103:AWP983112 BGH983103:BGL983112 BQD983103:BQH983112 BZZ983103:CAD983112 CJV983103:CJZ983112 CTR983103:CTV983112 DDN983103:DDR983112 DNJ983103:DNN983112 DXF983103:DXJ983112 EHB983103:EHF983112 EQX983103:ERB983112 FAT983103:FAX983112 FKP983103:FKT983112 FUL983103:FUP983112 GEH983103:GEL983112 GOD983103:GOH983112 GXZ983103:GYD983112 HHV983103:HHZ983112 HRR983103:HRV983112 IBN983103:IBR983112 ILJ983103:ILN983112 IVF983103:IVJ983112 JFB983103:JFF983112 JOX983103:JPB983112 JYT983103:JYX983112 KIP983103:KIT983112 KSL983103:KSP983112 LCH983103:LCL983112 LMD983103:LMH983112 LVZ983103:LWD983112 MFV983103:MFZ983112 MPR983103:MPV983112 MZN983103:MZR983112 NJJ983103:NJN983112 NTF983103:NTJ983112 ODB983103:ODF983112 OMX983103:ONB983112 OWT983103:OWX983112 PGP983103:PGT983112 PQL983103:PQP983112 QAH983103:QAL983112 QKD983103:QKH983112 QTZ983103:QUD983112 RDV983103:RDZ983112 RNR983103:RNV983112 RXN983103:RXR983112 SHJ983103:SHN983112 SRF983103:SRJ983112 TBB983103:TBF983112 TKX983103:TLB983112 TUT983103:TUX983112 UEP983103:UET983112 UOL983103:UOP983112 UYH983103:UYL983112 VID983103:VIH983112 VRZ983103:VSD983112 WBV983103:WBZ983112 WLR983103:WLV983112 WVN983103:WVR983112 F59:J61 JB59:JF61 SX59:TB61 ACT59:ACX61 AMP59:AMT61 AWL59:AWP61 BGH59:BGL61 BQD59:BQH61 BZZ59:CAD61 CJV59:CJZ61 CTR59:CTV61 DDN59:DDR61 DNJ59:DNN61 DXF59:DXJ61 EHB59:EHF61 EQX59:ERB61 FAT59:FAX61 FKP59:FKT61 FUL59:FUP61 GEH59:GEL61 GOD59:GOH61 GXZ59:GYD61 HHV59:HHZ61 HRR59:HRV61 IBN59:IBR61 ILJ59:ILN61 IVF59:IVJ61 JFB59:JFF61 JOX59:JPB61 JYT59:JYX61 KIP59:KIT61 KSL59:KSP61 LCH59:LCL61 LMD59:LMH61 LVZ59:LWD61 MFV59:MFZ61 MPR59:MPV61 MZN59:MZR61 NJJ59:NJN61 NTF59:NTJ61 ODB59:ODF61 OMX59:ONB61 OWT59:OWX61 PGP59:PGT61 PQL59:PQP61 QAH59:QAL61 QKD59:QKH61 QTZ59:QUD61 RDV59:RDZ61 RNR59:RNV61 RXN59:RXR61 SHJ59:SHN61 SRF59:SRJ61 TBB59:TBF61 TKX59:TLB61 TUT59:TUX61 UEP59:UET61 UOL59:UOP61 UYH59:UYL61 VID59:VIH61 VRZ59:VSD61 WBV59:WBZ61 WLR59:WLV61 WVN59:WVR61 F65595:J65597 JB65595:JF65597 SX65595:TB65597 ACT65595:ACX65597 AMP65595:AMT65597 AWL65595:AWP65597 BGH65595:BGL65597 BQD65595:BQH65597 BZZ65595:CAD65597 CJV65595:CJZ65597 CTR65595:CTV65597 DDN65595:DDR65597 DNJ65595:DNN65597 DXF65595:DXJ65597 EHB65595:EHF65597 EQX65595:ERB65597 FAT65595:FAX65597 FKP65595:FKT65597 FUL65595:FUP65597 GEH65595:GEL65597 GOD65595:GOH65597 GXZ65595:GYD65597 HHV65595:HHZ65597 HRR65595:HRV65597 IBN65595:IBR65597 ILJ65595:ILN65597 IVF65595:IVJ65597 JFB65595:JFF65597 JOX65595:JPB65597 JYT65595:JYX65597 KIP65595:KIT65597 KSL65595:KSP65597 LCH65595:LCL65597 LMD65595:LMH65597 LVZ65595:LWD65597 MFV65595:MFZ65597 MPR65595:MPV65597 MZN65595:MZR65597 NJJ65595:NJN65597 NTF65595:NTJ65597 ODB65595:ODF65597 OMX65595:ONB65597 OWT65595:OWX65597 PGP65595:PGT65597 PQL65595:PQP65597 QAH65595:QAL65597 QKD65595:QKH65597 QTZ65595:QUD65597 RDV65595:RDZ65597 RNR65595:RNV65597 RXN65595:RXR65597 SHJ65595:SHN65597 SRF65595:SRJ65597 TBB65595:TBF65597 TKX65595:TLB65597 TUT65595:TUX65597 UEP65595:UET65597 UOL65595:UOP65597 UYH65595:UYL65597 VID65595:VIH65597 VRZ65595:VSD65597 WBV65595:WBZ65597 WLR65595:WLV65597 WVN65595:WVR65597 F131131:J131133 JB131131:JF131133 SX131131:TB131133 ACT131131:ACX131133 AMP131131:AMT131133 AWL131131:AWP131133 BGH131131:BGL131133 BQD131131:BQH131133 BZZ131131:CAD131133 CJV131131:CJZ131133 CTR131131:CTV131133 DDN131131:DDR131133 DNJ131131:DNN131133 DXF131131:DXJ131133 EHB131131:EHF131133 EQX131131:ERB131133 FAT131131:FAX131133 FKP131131:FKT131133 FUL131131:FUP131133 GEH131131:GEL131133 GOD131131:GOH131133 GXZ131131:GYD131133 HHV131131:HHZ131133 HRR131131:HRV131133 IBN131131:IBR131133 ILJ131131:ILN131133 IVF131131:IVJ131133 JFB131131:JFF131133 JOX131131:JPB131133 JYT131131:JYX131133 KIP131131:KIT131133 KSL131131:KSP131133 LCH131131:LCL131133 LMD131131:LMH131133 LVZ131131:LWD131133 MFV131131:MFZ131133 MPR131131:MPV131133 MZN131131:MZR131133 NJJ131131:NJN131133 NTF131131:NTJ131133 ODB131131:ODF131133 OMX131131:ONB131133 OWT131131:OWX131133 PGP131131:PGT131133 PQL131131:PQP131133 QAH131131:QAL131133 QKD131131:QKH131133 QTZ131131:QUD131133 RDV131131:RDZ131133 RNR131131:RNV131133 RXN131131:RXR131133 SHJ131131:SHN131133 SRF131131:SRJ131133 TBB131131:TBF131133 TKX131131:TLB131133 TUT131131:TUX131133 UEP131131:UET131133 UOL131131:UOP131133 UYH131131:UYL131133 VID131131:VIH131133 VRZ131131:VSD131133 WBV131131:WBZ131133 WLR131131:WLV131133 WVN131131:WVR131133 F196667:J196669 JB196667:JF196669 SX196667:TB196669 ACT196667:ACX196669 AMP196667:AMT196669 AWL196667:AWP196669 BGH196667:BGL196669 BQD196667:BQH196669 BZZ196667:CAD196669 CJV196667:CJZ196669 CTR196667:CTV196669 DDN196667:DDR196669 DNJ196667:DNN196669 DXF196667:DXJ196669 EHB196667:EHF196669 EQX196667:ERB196669 FAT196667:FAX196669 FKP196667:FKT196669 FUL196667:FUP196669 GEH196667:GEL196669 GOD196667:GOH196669 GXZ196667:GYD196669 HHV196667:HHZ196669 HRR196667:HRV196669 IBN196667:IBR196669 ILJ196667:ILN196669 IVF196667:IVJ196669 JFB196667:JFF196669 JOX196667:JPB196669 JYT196667:JYX196669 KIP196667:KIT196669 KSL196667:KSP196669 LCH196667:LCL196669 LMD196667:LMH196669 LVZ196667:LWD196669 MFV196667:MFZ196669 MPR196667:MPV196669 MZN196667:MZR196669 NJJ196667:NJN196669 NTF196667:NTJ196669 ODB196667:ODF196669 OMX196667:ONB196669 OWT196667:OWX196669 PGP196667:PGT196669 PQL196667:PQP196669 QAH196667:QAL196669 QKD196667:QKH196669 QTZ196667:QUD196669 RDV196667:RDZ196669 RNR196667:RNV196669 RXN196667:RXR196669 SHJ196667:SHN196669 SRF196667:SRJ196669 TBB196667:TBF196669 TKX196667:TLB196669 TUT196667:TUX196669 UEP196667:UET196669 UOL196667:UOP196669 UYH196667:UYL196669 VID196667:VIH196669 VRZ196667:VSD196669 WBV196667:WBZ196669 WLR196667:WLV196669 WVN196667:WVR196669 F262203:J262205 JB262203:JF262205 SX262203:TB262205 ACT262203:ACX262205 AMP262203:AMT262205 AWL262203:AWP262205 BGH262203:BGL262205 BQD262203:BQH262205 BZZ262203:CAD262205 CJV262203:CJZ262205 CTR262203:CTV262205 DDN262203:DDR262205 DNJ262203:DNN262205 DXF262203:DXJ262205 EHB262203:EHF262205 EQX262203:ERB262205 FAT262203:FAX262205 FKP262203:FKT262205 FUL262203:FUP262205 GEH262203:GEL262205 GOD262203:GOH262205 GXZ262203:GYD262205 HHV262203:HHZ262205 HRR262203:HRV262205 IBN262203:IBR262205 ILJ262203:ILN262205 IVF262203:IVJ262205 JFB262203:JFF262205 JOX262203:JPB262205 JYT262203:JYX262205 KIP262203:KIT262205 KSL262203:KSP262205 LCH262203:LCL262205 LMD262203:LMH262205 LVZ262203:LWD262205 MFV262203:MFZ262205 MPR262203:MPV262205 MZN262203:MZR262205 NJJ262203:NJN262205 NTF262203:NTJ262205 ODB262203:ODF262205 OMX262203:ONB262205 OWT262203:OWX262205 PGP262203:PGT262205 PQL262203:PQP262205 QAH262203:QAL262205 QKD262203:QKH262205 QTZ262203:QUD262205 RDV262203:RDZ262205 RNR262203:RNV262205 RXN262203:RXR262205 SHJ262203:SHN262205 SRF262203:SRJ262205 TBB262203:TBF262205 TKX262203:TLB262205 TUT262203:TUX262205 UEP262203:UET262205 UOL262203:UOP262205 UYH262203:UYL262205 VID262203:VIH262205 VRZ262203:VSD262205 WBV262203:WBZ262205 WLR262203:WLV262205 WVN262203:WVR262205 F327739:J327741 JB327739:JF327741 SX327739:TB327741 ACT327739:ACX327741 AMP327739:AMT327741 AWL327739:AWP327741 BGH327739:BGL327741 BQD327739:BQH327741 BZZ327739:CAD327741 CJV327739:CJZ327741 CTR327739:CTV327741 DDN327739:DDR327741 DNJ327739:DNN327741 DXF327739:DXJ327741 EHB327739:EHF327741 EQX327739:ERB327741 FAT327739:FAX327741 FKP327739:FKT327741 FUL327739:FUP327741 GEH327739:GEL327741 GOD327739:GOH327741 GXZ327739:GYD327741 HHV327739:HHZ327741 HRR327739:HRV327741 IBN327739:IBR327741 ILJ327739:ILN327741 IVF327739:IVJ327741 JFB327739:JFF327741 JOX327739:JPB327741 JYT327739:JYX327741 KIP327739:KIT327741 KSL327739:KSP327741 LCH327739:LCL327741 LMD327739:LMH327741 LVZ327739:LWD327741 MFV327739:MFZ327741 MPR327739:MPV327741 MZN327739:MZR327741 NJJ327739:NJN327741 NTF327739:NTJ327741 ODB327739:ODF327741 OMX327739:ONB327741 OWT327739:OWX327741 PGP327739:PGT327741 PQL327739:PQP327741 QAH327739:QAL327741 QKD327739:QKH327741 QTZ327739:QUD327741 RDV327739:RDZ327741 RNR327739:RNV327741 RXN327739:RXR327741 SHJ327739:SHN327741 SRF327739:SRJ327741 TBB327739:TBF327741 TKX327739:TLB327741 TUT327739:TUX327741 UEP327739:UET327741 UOL327739:UOP327741 UYH327739:UYL327741 VID327739:VIH327741 VRZ327739:VSD327741 WBV327739:WBZ327741 WLR327739:WLV327741 WVN327739:WVR327741 F393275:J393277 JB393275:JF393277 SX393275:TB393277 ACT393275:ACX393277 AMP393275:AMT393277 AWL393275:AWP393277 BGH393275:BGL393277 BQD393275:BQH393277 BZZ393275:CAD393277 CJV393275:CJZ393277 CTR393275:CTV393277 DDN393275:DDR393277 DNJ393275:DNN393277 DXF393275:DXJ393277 EHB393275:EHF393277 EQX393275:ERB393277 FAT393275:FAX393277 FKP393275:FKT393277 FUL393275:FUP393277 GEH393275:GEL393277 GOD393275:GOH393277 GXZ393275:GYD393277 HHV393275:HHZ393277 HRR393275:HRV393277 IBN393275:IBR393277 ILJ393275:ILN393277 IVF393275:IVJ393277 JFB393275:JFF393277 JOX393275:JPB393277 JYT393275:JYX393277 KIP393275:KIT393277 KSL393275:KSP393277 LCH393275:LCL393277 LMD393275:LMH393277 LVZ393275:LWD393277 MFV393275:MFZ393277 MPR393275:MPV393277 MZN393275:MZR393277 NJJ393275:NJN393277 NTF393275:NTJ393277 ODB393275:ODF393277 OMX393275:ONB393277 OWT393275:OWX393277 PGP393275:PGT393277 PQL393275:PQP393277 QAH393275:QAL393277 QKD393275:QKH393277 QTZ393275:QUD393277 RDV393275:RDZ393277 RNR393275:RNV393277 RXN393275:RXR393277 SHJ393275:SHN393277 SRF393275:SRJ393277 TBB393275:TBF393277 TKX393275:TLB393277 TUT393275:TUX393277 UEP393275:UET393277 UOL393275:UOP393277 UYH393275:UYL393277 VID393275:VIH393277 VRZ393275:VSD393277 WBV393275:WBZ393277 WLR393275:WLV393277 WVN393275:WVR393277 F458811:J458813 JB458811:JF458813 SX458811:TB458813 ACT458811:ACX458813 AMP458811:AMT458813 AWL458811:AWP458813 BGH458811:BGL458813 BQD458811:BQH458813 BZZ458811:CAD458813 CJV458811:CJZ458813 CTR458811:CTV458813 DDN458811:DDR458813 DNJ458811:DNN458813 DXF458811:DXJ458813 EHB458811:EHF458813 EQX458811:ERB458813 FAT458811:FAX458813 FKP458811:FKT458813 FUL458811:FUP458813 GEH458811:GEL458813 GOD458811:GOH458813 GXZ458811:GYD458813 HHV458811:HHZ458813 HRR458811:HRV458813 IBN458811:IBR458813 ILJ458811:ILN458813 IVF458811:IVJ458813 JFB458811:JFF458813 JOX458811:JPB458813 JYT458811:JYX458813 KIP458811:KIT458813 KSL458811:KSP458813 LCH458811:LCL458813 LMD458811:LMH458813 LVZ458811:LWD458813 MFV458811:MFZ458813 MPR458811:MPV458813 MZN458811:MZR458813 NJJ458811:NJN458813 NTF458811:NTJ458813 ODB458811:ODF458813 OMX458811:ONB458813 OWT458811:OWX458813 PGP458811:PGT458813 PQL458811:PQP458813 QAH458811:QAL458813 QKD458811:QKH458813 QTZ458811:QUD458813 RDV458811:RDZ458813 RNR458811:RNV458813 RXN458811:RXR458813 SHJ458811:SHN458813 SRF458811:SRJ458813 TBB458811:TBF458813 TKX458811:TLB458813 TUT458811:TUX458813 UEP458811:UET458813 UOL458811:UOP458813 UYH458811:UYL458813 VID458811:VIH458813 VRZ458811:VSD458813 WBV458811:WBZ458813 WLR458811:WLV458813 WVN458811:WVR458813 F524347:J524349 JB524347:JF524349 SX524347:TB524349 ACT524347:ACX524349 AMP524347:AMT524349 AWL524347:AWP524349 BGH524347:BGL524349 BQD524347:BQH524349 BZZ524347:CAD524349 CJV524347:CJZ524349 CTR524347:CTV524349 DDN524347:DDR524349 DNJ524347:DNN524349 DXF524347:DXJ524349 EHB524347:EHF524349 EQX524347:ERB524349 FAT524347:FAX524349 FKP524347:FKT524349 FUL524347:FUP524349 GEH524347:GEL524349 GOD524347:GOH524349 GXZ524347:GYD524349 HHV524347:HHZ524349 HRR524347:HRV524349 IBN524347:IBR524349 ILJ524347:ILN524349 IVF524347:IVJ524349 JFB524347:JFF524349 JOX524347:JPB524349 JYT524347:JYX524349 KIP524347:KIT524349 KSL524347:KSP524349 LCH524347:LCL524349 LMD524347:LMH524349 LVZ524347:LWD524349 MFV524347:MFZ524349 MPR524347:MPV524349 MZN524347:MZR524349 NJJ524347:NJN524349 NTF524347:NTJ524349 ODB524347:ODF524349 OMX524347:ONB524349 OWT524347:OWX524349 PGP524347:PGT524349 PQL524347:PQP524349 QAH524347:QAL524349 QKD524347:QKH524349 QTZ524347:QUD524349 RDV524347:RDZ524349 RNR524347:RNV524349 RXN524347:RXR524349 SHJ524347:SHN524349 SRF524347:SRJ524349 TBB524347:TBF524349 TKX524347:TLB524349 TUT524347:TUX524349 UEP524347:UET524349 UOL524347:UOP524349 UYH524347:UYL524349 VID524347:VIH524349 VRZ524347:VSD524349 WBV524347:WBZ524349 WLR524347:WLV524349 WVN524347:WVR524349 F589883:J589885 JB589883:JF589885 SX589883:TB589885 ACT589883:ACX589885 AMP589883:AMT589885 AWL589883:AWP589885 BGH589883:BGL589885 BQD589883:BQH589885 BZZ589883:CAD589885 CJV589883:CJZ589885 CTR589883:CTV589885 DDN589883:DDR589885 DNJ589883:DNN589885 DXF589883:DXJ589885 EHB589883:EHF589885 EQX589883:ERB589885 FAT589883:FAX589885 FKP589883:FKT589885 FUL589883:FUP589885 GEH589883:GEL589885 GOD589883:GOH589885 GXZ589883:GYD589885 HHV589883:HHZ589885 HRR589883:HRV589885 IBN589883:IBR589885 ILJ589883:ILN589885 IVF589883:IVJ589885 JFB589883:JFF589885 JOX589883:JPB589885 JYT589883:JYX589885 KIP589883:KIT589885 KSL589883:KSP589885 LCH589883:LCL589885 LMD589883:LMH589885 LVZ589883:LWD589885 MFV589883:MFZ589885 MPR589883:MPV589885 MZN589883:MZR589885 NJJ589883:NJN589885 NTF589883:NTJ589885 ODB589883:ODF589885 OMX589883:ONB589885 OWT589883:OWX589885 PGP589883:PGT589885 PQL589883:PQP589885 QAH589883:QAL589885 QKD589883:QKH589885 QTZ589883:QUD589885 RDV589883:RDZ589885 RNR589883:RNV589885 RXN589883:RXR589885 SHJ589883:SHN589885 SRF589883:SRJ589885 TBB589883:TBF589885 TKX589883:TLB589885 TUT589883:TUX589885 UEP589883:UET589885 UOL589883:UOP589885 UYH589883:UYL589885 VID589883:VIH589885 VRZ589883:VSD589885 WBV589883:WBZ589885 WLR589883:WLV589885 WVN589883:WVR589885 F655419:J655421 JB655419:JF655421 SX655419:TB655421 ACT655419:ACX655421 AMP655419:AMT655421 AWL655419:AWP655421 BGH655419:BGL655421 BQD655419:BQH655421 BZZ655419:CAD655421 CJV655419:CJZ655421 CTR655419:CTV655421 DDN655419:DDR655421 DNJ655419:DNN655421 DXF655419:DXJ655421 EHB655419:EHF655421 EQX655419:ERB655421 FAT655419:FAX655421 FKP655419:FKT655421 FUL655419:FUP655421 GEH655419:GEL655421 GOD655419:GOH655421 GXZ655419:GYD655421 HHV655419:HHZ655421 HRR655419:HRV655421 IBN655419:IBR655421 ILJ655419:ILN655421 IVF655419:IVJ655421 JFB655419:JFF655421 JOX655419:JPB655421 JYT655419:JYX655421 KIP655419:KIT655421 KSL655419:KSP655421 LCH655419:LCL655421 LMD655419:LMH655421 LVZ655419:LWD655421 MFV655419:MFZ655421 MPR655419:MPV655421 MZN655419:MZR655421 NJJ655419:NJN655421 NTF655419:NTJ655421 ODB655419:ODF655421 OMX655419:ONB655421 OWT655419:OWX655421 PGP655419:PGT655421 PQL655419:PQP655421 QAH655419:QAL655421 QKD655419:QKH655421 QTZ655419:QUD655421 RDV655419:RDZ655421 RNR655419:RNV655421 RXN655419:RXR655421 SHJ655419:SHN655421 SRF655419:SRJ655421 TBB655419:TBF655421 TKX655419:TLB655421 TUT655419:TUX655421 UEP655419:UET655421 UOL655419:UOP655421 UYH655419:UYL655421 VID655419:VIH655421 VRZ655419:VSD655421 WBV655419:WBZ655421 WLR655419:WLV655421 WVN655419:WVR655421 F720955:J720957 JB720955:JF720957 SX720955:TB720957 ACT720955:ACX720957 AMP720955:AMT720957 AWL720955:AWP720957 BGH720955:BGL720957 BQD720955:BQH720957 BZZ720955:CAD720957 CJV720955:CJZ720957 CTR720955:CTV720957 DDN720955:DDR720957 DNJ720955:DNN720957 DXF720955:DXJ720957 EHB720955:EHF720957 EQX720955:ERB720957 FAT720955:FAX720957 FKP720955:FKT720957 FUL720955:FUP720957 GEH720955:GEL720957 GOD720955:GOH720957 GXZ720955:GYD720957 HHV720955:HHZ720957 HRR720955:HRV720957 IBN720955:IBR720957 ILJ720955:ILN720957 IVF720955:IVJ720957 JFB720955:JFF720957 JOX720955:JPB720957 JYT720955:JYX720957 KIP720955:KIT720957 KSL720955:KSP720957 LCH720955:LCL720957 LMD720955:LMH720957 LVZ720955:LWD720957 MFV720955:MFZ720957 MPR720955:MPV720957 MZN720955:MZR720957 NJJ720955:NJN720957 NTF720955:NTJ720957 ODB720955:ODF720957 OMX720955:ONB720957 OWT720955:OWX720957 PGP720955:PGT720957 PQL720955:PQP720957 QAH720955:QAL720957 QKD720955:QKH720957 QTZ720955:QUD720957 RDV720955:RDZ720957 RNR720955:RNV720957 RXN720955:RXR720957 SHJ720955:SHN720957 SRF720955:SRJ720957 TBB720955:TBF720957 TKX720955:TLB720957 TUT720955:TUX720957 UEP720955:UET720957 UOL720955:UOP720957 UYH720955:UYL720957 VID720955:VIH720957 VRZ720955:VSD720957 WBV720955:WBZ720957 WLR720955:WLV720957 WVN720955:WVR720957 F786491:J786493 JB786491:JF786493 SX786491:TB786493 ACT786491:ACX786493 AMP786491:AMT786493 AWL786491:AWP786493 BGH786491:BGL786493 BQD786491:BQH786493 BZZ786491:CAD786493 CJV786491:CJZ786493 CTR786491:CTV786493 DDN786491:DDR786493 DNJ786491:DNN786493 DXF786491:DXJ786493 EHB786491:EHF786493 EQX786491:ERB786493 FAT786491:FAX786493 FKP786491:FKT786493 FUL786491:FUP786493 GEH786491:GEL786493 GOD786491:GOH786493 GXZ786491:GYD786493 HHV786491:HHZ786493 HRR786491:HRV786493 IBN786491:IBR786493 ILJ786491:ILN786493 IVF786491:IVJ786493 JFB786491:JFF786493 JOX786491:JPB786493 JYT786491:JYX786493 KIP786491:KIT786493 KSL786491:KSP786493 LCH786491:LCL786493 LMD786491:LMH786493 LVZ786491:LWD786493 MFV786491:MFZ786493 MPR786491:MPV786493 MZN786491:MZR786493 NJJ786491:NJN786493 NTF786491:NTJ786493 ODB786491:ODF786493 OMX786491:ONB786493 OWT786491:OWX786493 PGP786491:PGT786493 PQL786491:PQP786493 QAH786491:QAL786493 QKD786491:QKH786493 QTZ786491:QUD786493 RDV786491:RDZ786493 RNR786491:RNV786493 RXN786491:RXR786493 SHJ786491:SHN786493 SRF786491:SRJ786493 TBB786491:TBF786493 TKX786491:TLB786493 TUT786491:TUX786493 UEP786491:UET786493 UOL786491:UOP786493 UYH786491:UYL786493 VID786491:VIH786493 VRZ786491:VSD786493 WBV786491:WBZ786493 WLR786491:WLV786493 WVN786491:WVR786493 F852027:J852029 JB852027:JF852029 SX852027:TB852029 ACT852027:ACX852029 AMP852027:AMT852029 AWL852027:AWP852029 BGH852027:BGL852029 BQD852027:BQH852029 BZZ852027:CAD852029 CJV852027:CJZ852029 CTR852027:CTV852029 DDN852027:DDR852029 DNJ852027:DNN852029 DXF852027:DXJ852029 EHB852027:EHF852029 EQX852027:ERB852029 FAT852027:FAX852029 FKP852027:FKT852029 FUL852027:FUP852029 GEH852027:GEL852029 GOD852027:GOH852029 GXZ852027:GYD852029 HHV852027:HHZ852029 HRR852027:HRV852029 IBN852027:IBR852029 ILJ852027:ILN852029 IVF852027:IVJ852029 JFB852027:JFF852029 JOX852027:JPB852029 JYT852027:JYX852029 KIP852027:KIT852029 KSL852027:KSP852029 LCH852027:LCL852029 LMD852027:LMH852029 LVZ852027:LWD852029 MFV852027:MFZ852029 MPR852027:MPV852029 MZN852027:MZR852029 NJJ852027:NJN852029 NTF852027:NTJ852029 ODB852027:ODF852029 OMX852027:ONB852029 OWT852027:OWX852029 PGP852027:PGT852029 PQL852027:PQP852029 QAH852027:QAL852029 QKD852027:QKH852029 QTZ852027:QUD852029 RDV852027:RDZ852029 RNR852027:RNV852029 RXN852027:RXR852029 SHJ852027:SHN852029 SRF852027:SRJ852029 TBB852027:TBF852029 TKX852027:TLB852029 TUT852027:TUX852029 UEP852027:UET852029 UOL852027:UOP852029 UYH852027:UYL852029 VID852027:VIH852029 VRZ852027:VSD852029 WBV852027:WBZ852029 WLR852027:WLV852029 WVN852027:WVR852029 F917563:J917565 JB917563:JF917565 SX917563:TB917565 ACT917563:ACX917565 AMP917563:AMT917565 AWL917563:AWP917565 BGH917563:BGL917565 BQD917563:BQH917565 BZZ917563:CAD917565 CJV917563:CJZ917565 CTR917563:CTV917565 DDN917563:DDR917565 DNJ917563:DNN917565 DXF917563:DXJ917565 EHB917563:EHF917565 EQX917563:ERB917565 FAT917563:FAX917565 FKP917563:FKT917565 FUL917563:FUP917565 GEH917563:GEL917565 GOD917563:GOH917565 GXZ917563:GYD917565 HHV917563:HHZ917565 HRR917563:HRV917565 IBN917563:IBR917565 ILJ917563:ILN917565 IVF917563:IVJ917565 JFB917563:JFF917565 JOX917563:JPB917565 JYT917563:JYX917565 KIP917563:KIT917565 KSL917563:KSP917565 LCH917563:LCL917565 LMD917563:LMH917565 LVZ917563:LWD917565 MFV917563:MFZ917565 MPR917563:MPV917565 MZN917563:MZR917565 NJJ917563:NJN917565 NTF917563:NTJ917565 ODB917563:ODF917565 OMX917563:ONB917565 OWT917563:OWX917565 PGP917563:PGT917565 PQL917563:PQP917565 QAH917563:QAL917565 QKD917563:QKH917565 QTZ917563:QUD917565 RDV917563:RDZ917565 RNR917563:RNV917565 RXN917563:RXR917565 SHJ917563:SHN917565 SRF917563:SRJ917565 TBB917563:TBF917565 TKX917563:TLB917565 TUT917563:TUX917565 UEP917563:UET917565 UOL917563:UOP917565 UYH917563:UYL917565 VID917563:VIH917565 VRZ917563:VSD917565 WBV917563:WBZ917565 WLR917563:WLV917565 WVN917563:WVR917565 F983099:J983101 JB983099:JF983101 SX983099:TB983101 ACT983099:ACX983101 AMP983099:AMT983101 AWL983099:AWP983101 BGH983099:BGL983101 BQD983099:BQH983101 BZZ983099:CAD983101 CJV983099:CJZ983101 CTR983099:CTV983101 DDN983099:DDR983101 DNJ983099:DNN983101 DXF983099:DXJ983101 EHB983099:EHF983101 EQX983099:ERB983101 FAT983099:FAX983101 FKP983099:FKT983101 FUL983099:FUP983101 GEH983099:GEL983101 GOD983099:GOH983101 GXZ983099:GYD983101 HHV983099:HHZ983101 HRR983099:HRV983101 IBN983099:IBR983101 ILJ983099:ILN983101 IVF983099:IVJ983101 JFB983099:JFF983101 JOX983099:JPB983101 JYT983099:JYX983101 KIP983099:KIT983101 KSL983099:KSP983101 LCH983099:LCL983101 LMD983099:LMH983101 LVZ983099:LWD983101 MFV983099:MFZ983101 MPR983099:MPV983101 MZN983099:MZR983101 NJJ983099:NJN983101 NTF983099:NTJ983101 ODB983099:ODF983101 OMX983099:ONB983101 OWT983099:OWX983101 PGP983099:PGT983101 PQL983099:PQP983101 QAH983099:QAL983101 QKD983099:QKH983101 QTZ983099:QUD983101 RDV983099:RDZ983101 RNR983099:RNV983101 RXN983099:RXR983101 SHJ983099:SHN983101 SRF983099:SRJ983101 TBB983099:TBF983101 TKX983099:TLB983101 TUT983099:TUX983101 UEP983099:UET983101 UOL983099:UOP983101 UYH983099:UYL983101 VID983099:VIH983101 VRZ983099:VSD983101 WBV983099:WBZ983101 WLR983099:WLV983101 WVN983099:WVR983101 F37:J57 JB37:JF57 SX37:TB57 ACT37:ACX57 AMP37:AMT57 AWL37:AWP57 BGH37:BGL57 BQD37:BQH57 BZZ37:CAD57 CJV37:CJZ57 CTR37:CTV57 DDN37:DDR57 DNJ37:DNN57 DXF37:DXJ57 EHB37:EHF57 EQX37:ERB57 FAT37:FAX57 FKP37:FKT57 FUL37:FUP57 GEH37:GEL57 GOD37:GOH57 GXZ37:GYD57 HHV37:HHZ57 HRR37:HRV57 IBN37:IBR57 ILJ37:ILN57 IVF37:IVJ57 JFB37:JFF57 JOX37:JPB57 JYT37:JYX57 KIP37:KIT57 KSL37:KSP57 LCH37:LCL57 LMD37:LMH57 LVZ37:LWD57 MFV37:MFZ57 MPR37:MPV57 MZN37:MZR57 NJJ37:NJN57 NTF37:NTJ57 ODB37:ODF57 OMX37:ONB57 OWT37:OWX57 PGP37:PGT57 PQL37:PQP57 QAH37:QAL57 QKD37:QKH57 QTZ37:QUD57 RDV37:RDZ57 RNR37:RNV57 RXN37:RXR57 SHJ37:SHN57 SRF37:SRJ57 TBB37:TBF57 TKX37:TLB57 TUT37:TUX57 UEP37:UET57 UOL37:UOP57 UYH37:UYL57 VID37:VIH57 VRZ37:VSD57 WBV37:WBZ57 WLR37:WLV57 WVN37:WVR57 F65573:J65593 JB65573:JF65593 SX65573:TB65593 ACT65573:ACX65593 AMP65573:AMT65593 AWL65573:AWP65593 BGH65573:BGL65593 BQD65573:BQH65593 BZZ65573:CAD65593 CJV65573:CJZ65593 CTR65573:CTV65593 DDN65573:DDR65593 DNJ65573:DNN65593 DXF65573:DXJ65593 EHB65573:EHF65593 EQX65573:ERB65593 FAT65573:FAX65593 FKP65573:FKT65593 FUL65573:FUP65593 GEH65573:GEL65593 GOD65573:GOH65593 GXZ65573:GYD65593 HHV65573:HHZ65593 HRR65573:HRV65593 IBN65573:IBR65593 ILJ65573:ILN65593 IVF65573:IVJ65593 JFB65573:JFF65593 JOX65573:JPB65593 JYT65573:JYX65593 KIP65573:KIT65593 KSL65573:KSP65593 LCH65573:LCL65593 LMD65573:LMH65593 LVZ65573:LWD65593 MFV65573:MFZ65593 MPR65573:MPV65593 MZN65573:MZR65593 NJJ65573:NJN65593 NTF65573:NTJ65593 ODB65573:ODF65593 OMX65573:ONB65593 OWT65573:OWX65593 PGP65573:PGT65593 PQL65573:PQP65593 QAH65573:QAL65593 QKD65573:QKH65593 QTZ65573:QUD65593 RDV65573:RDZ65593 RNR65573:RNV65593 RXN65573:RXR65593 SHJ65573:SHN65593 SRF65573:SRJ65593 TBB65573:TBF65593 TKX65573:TLB65593 TUT65573:TUX65593 UEP65573:UET65593 UOL65573:UOP65593 UYH65573:UYL65593 VID65573:VIH65593 VRZ65573:VSD65593 WBV65573:WBZ65593 WLR65573:WLV65593 WVN65573:WVR65593 F131109:J131129 JB131109:JF131129 SX131109:TB131129 ACT131109:ACX131129 AMP131109:AMT131129 AWL131109:AWP131129 BGH131109:BGL131129 BQD131109:BQH131129 BZZ131109:CAD131129 CJV131109:CJZ131129 CTR131109:CTV131129 DDN131109:DDR131129 DNJ131109:DNN131129 DXF131109:DXJ131129 EHB131109:EHF131129 EQX131109:ERB131129 FAT131109:FAX131129 FKP131109:FKT131129 FUL131109:FUP131129 GEH131109:GEL131129 GOD131109:GOH131129 GXZ131109:GYD131129 HHV131109:HHZ131129 HRR131109:HRV131129 IBN131109:IBR131129 ILJ131109:ILN131129 IVF131109:IVJ131129 JFB131109:JFF131129 JOX131109:JPB131129 JYT131109:JYX131129 KIP131109:KIT131129 KSL131109:KSP131129 LCH131109:LCL131129 LMD131109:LMH131129 LVZ131109:LWD131129 MFV131109:MFZ131129 MPR131109:MPV131129 MZN131109:MZR131129 NJJ131109:NJN131129 NTF131109:NTJ131129 ODB131109:ODF131129 OMX131109:ONB131129 OWT131109:OWX131129 PGP131109:PGT131129 PQL131109:PQP131129 QAH131109:QAL131129 QKD131109:QKH131129 QTZ131109:QUD131129 RDV131109:RDZ131129 RNR131109:RNV131129 RXN131109:RXR131129 SHJ131109:SHN131129 SRF131109:SRJ131129 TBB131109:TBF131129 TKX131109:TLB131129 TUT131109:TUX131129 UEP131109:UET131129 UOL131109:UOP131129 UYH131109:UYL131129 VID131109:VIH131129 VRZ131109:VSD131129 WBV131109:WBZ131129 WLR131109:WLV131129 WVN131109:WVR131129 F196645:J196665 JB196645:JF196665 SX196645:TB196665 ACT196645:ACX196665 AMP196645:AMT196665 AWL196645:AWP196665 BGH196645:BGL196665 BQD196645:BQH196665 BZZ196645:CAD196665 CJV196645:CJZ196665 CTR196645:CTV196665 DDN196645:DDR196665 DNJ196645:DNN196665 DXF196645:DXJ196665 EHB196645:EHF196665 EQX196645:ERB196665 FAT196645:FAX196665 FKP196645:FKT196665 FUL196645:FUP196665 GEH196645:GEL196665 GOD196645:GOH196665 GXZ196645:GYD196665 HHV196645:HHZ196665 HRR196645:HRV196665 IBN196645:IBR196665 ILJ196645:ILN196665 IVF196645:IVJ196665 JFB196645:JFF196665 JOX196645:JPB196665 JYT196645:JYX196665 KIP196645:KIT196665 KSL196645:KSP196665 LCH196645:LCL196665 LMD196645:LMH196665 LVZ196645:LWD196665 MFV196645:MFZ196665 MPR196645:MPV196665 MZN196645:MZR196665 NJJ196645:NJN196665 NTF196645:NTJ196665 ODB196645:ODF196665 OMX196645:ONB196665 OWT196645:OWX196665 PGP196645:PGT196665 PQL196645:PQP196665 QAH196645:QAL196665 QKD196645:QKH196665 QTZ196645:QUD196665 RDV196645:RDZ196665 RNR196645:RNV196665 RXN196645:RXR196665 SHJ196645:SHN196665 SRF196645:SRJ196665 TBB196645:TBF196665 TKX196645:TLB196665 TUT196645:TUX196665 UEP196645:UET196665 UOL196645:UOP196665 UYH196645:UYL196665 VID196645:VIH196665 VRZ196645:VSD196665 WBV196645:WBZ196665 WLR196645:WLV196665 WVN196645:WVR196665 F262181:J262201 JB262181:JF262201 SX262181:TB262201 ACT262181:ACX262201 AMP262181:AMT262201 AWL262181:AWP262201 BGH262181:BGL262201 BQD262181:BQH262201 BZZ262181:CAD262201 CJV262181:CJZ262201 CTR262181:CTV262201 DDN262181:DDR262201 DNJ262181:DNN262201 DXF262181:DXJ262201 EHB262181:EHF262201 EQX262181:ERB262201 FAT262181:FAX262201 FKP262181:FKT262201 FUL262181:FUP262201 GEH262181:GEL262201 GOD262181:GOH262201 GXZ262181:GYD262201 HHV262181:HHZ262201 HRR262181:HRV262201 IBN262181:IBR262201 ILJ262181:ILN262201 IVF262181:IVJ262201 JFB262181:JFF262201 JOX262181:JPB262201 JYT262181:JYX262201 KIP262181:KIT262201 KSL262181:KSP262201 LCH262181:LCL262201 LMD262181:LMH262201 LVZ262181:LWD262201 MFV262181:MFZ262201 MPR262181:MPV262201 MZN262181:MZR262201 NJJ262181:NJN262201 NTF262181:NTJ262201 ODB262181:ODF262201 OMX262181:ONB262201 OWT262181:OWX262201 PGP262181:PGT262201 PQL262181:PQP262201 QAH262181:QAL262201 QKD262181:QKH262201 QTZ262181:QUD262201 RDV262181:RDZ262201 RNR262181:RNV262201 RXN262181:RXR262201 SHJ262181:SHN262201 SRF262181:SRJ262201 TBB262181:TBF262201 TKX262181:TLB262201 TUT262181:TUX262201 UEP262181:UET262201 UOL262181:UOP262201 UYH262181:UYL262201 VID262181:VIH262201 VRZ262181:VSD262201 WBV262181:WBZ262201 WLR262181:WLV262201 WVN262181:WVR262201 F327717:J327737 JB327717:JF327737 SX327717:TB327737 ACT327717:ACX327737 AMP327717:AMT327737 AWL327717:AWP327737 BGH327717:BGL327737 BQD327717:BQH327737 BZZ327717:CAD327737 CJV327717:CJZ327737 CTR327717:CTV327737 DDN327717:DDR327737 DNJ327717:DNN327737 DXF327717:DXJ327737 EHB327717:EHF327737 EQX327717:ERB327737 FAT327717:FAX327737 FKP327717:FKT327737 FUL327717:FUP327737 GEH327717:GEL327737 GOD327717:GOH327737 GXZ327717:GYD327737 HHV327717:HHZ327737 HRR327717:HRV327737 IBN327717:IBR327737 ILJ327717:ILN327737 IVF327717:IVJ327737 JFB327717:JFF327737 JOX327717:JPB327737 JYT327717:JYX327737 KIP327717:KIT327737 KSL327717:KSP327737 LCH327717:LCL327737 LMD327717:LMH327737 LVZ327717:LWD327737 MFV327717:MFZ327737 MPR327717:MPV327737 MZN327717:MZR327737 NJJ327717:NJN327737 NTF327717:NTJ327737 ODB327717:ODF327737 OMX327717:ONB327737 OWT327717:OWX327737 PGP327717:PGT327737 PQL327717:PQP327737 QAH327717:QAL327737 QKD327717:QKH327737 QTZ327717:QUD327737 RDV327717:RDZ327737 RNR327717:RNV327737 RXN327717:RXR327737 SHJ327717:SHN327737 SRF327717:SRJ327737 TBB327717:TBF327737 TKX327717:TLB327737 TUT327717:TUX327737 UEP327717:UET327737 UOL327717:UOP327737 UYH327717:UYL327737 VID327717:VIH327737 VRZ327717:VSD327737 WBV327717:WBZ327737 WLR327717:WLV327737 WVN327717:WVR327737 F393253:J393273 JB393253:JF393273 SX393253:TB393273 ACT393253:ACX393273 AMP393253:AMT393273 AWL393253:AWP393273 BGH393253:BGL393273 BQD393253:BQH393273 BZZ393253:CAD393273 CJV393253:CJZ393273 CTR393253:CTV393273 DDN393253:DDR393273 DNJ393253:DNN393273 DXF393253:DXJ393273 EHB393253:EHF393273 EQX393253:ERB393273 FAT393253:FAX393273 FKP393253:FKT393273 FUL393253:FUP393273 GEH393253:GEL393273 GOD393253:GOH393273 GXZ393253:GYD393273 HHV393253:HHZ393273 HRR393253:HRV393273 IBN393253:IBR393273 ILJ393253:ILN393273 IVF393253:IVJ393273 JFB393253:JFF393273 JOX393253:JPB393273 JYT393253:JYX393273 KIP393253:KIT393273 KSL393253:KSP393273 LCH393253:LCL393273 LMD393253:LMH393273 LVZ393253:LWD393273 MFV393253:MFZ393273 MPR393253:MPV393273 MZN393253:MZR393273 NJJ393253:NJN393273 NTF393253:NTJ393273 ODB393253:ODF393273 OMX393253:ONB393273 OWT393253:OWX393273 PGP393253:PGT393273 PQL393253:PQP393273 QAH393253:QAL393273 QKD393253:QKH393273 QTZ393253:QUD393273 RDV393253:RDZ393273 RNR393253:RNV393273 RXN393253:RXR393273 SHJ393253:SHN393273 SRF393253:SRJ393273 TBB393253:TBF393273 TKX393253:TLB393273 TUT393253:TUX393273 UEP393253:UET393273 UOL393253:UOP393273 UYH393253:UYL393273 VID393253:VIH393273 VRZ393253:VSD393273 WBV393253:WBZ393273 WLR393253:WLV393273 WVN393253:WVR393273 F458789:J458809 JB458789:JF458809 SX458789:TB458809 ACT458789:ACX458809 AMP458789:AMT458809 AWL458789:AWP458809 BGH458789:BGL458809 BQD458789:BQH458809 BZZ458789:CAD458809 CJV458789:CJZ458809 CTR458789:CTV458809 DDN458789:DDR458809 DNJ458789:DNN458809 DXF458789:DXJ458809 EHB458789:EHF458809 EQX458789:ERB458809 FAT458789:FAX458809 FKP458789:FKT458809 FUL458789:FUP458809 GEH458789:GEL458809 GOD458789:GOH458809 GXZ458789:GYD458809 HHV458789:HHZ458809 HRR458789:HRV458809 IBN458789:IBR458809 ILJ458789:ILN458809 IVF458789:IVJ458809 JFB458789:JFF458809 JOX458789:JPB458809 JYT458789:JYX458809 KIP458789:KIT458809 KSL458789:KSP458809 LCH458789:LCL458809 LMD458789:LMH458809 LVZ458789:LWD458809 MFV458789:MFZ458809 MPR458789:MPV458809 MZN458789:MZR458809 NJJ458789:NJN458809 NTF458789:NTJ458809 ODB458789:ODF458809 OMX458789:ONB458809 OWT458789:OWX458809 PGP458789:PGT458809 PQL458789:PQP458809 QAH458789:QAL458809 QKD458789:QKH458809 QTZ458789:QUD458809 RDV458789:RDZ458809 RNR458789:RNV458809 RXN458789:RXR458809 SHJ458789:SHN458809 SRF458789:SRJ458809 TBB458789:TBF458809 TKX458789:TLB458809 TUT458789:TUX458809 UEP458789:UET458809 UOL458789:UOP458809 UYH458789:UYL458809 VID458789:VIH458809 VRZ458789:VSD458809 WBV458789:WBZ458809 WLR458789:WLV458809 WVN458789:WVR458809 F524325:J524345 JB524325:JF524345 SX524325:TB524345 ACT524325:ACX524345 AMP524325:AMT524345 AWL524325:AWP524345 BGH524325:BGL524345 BQD524325:BQH524345 BZZ524325:CAD524345 CJV524325:CJZ524345 CTR524325:CTV524345 DDN524325:DDR524345 DNJ524325:DNN524345 DXF524325:DXJ524345 EHB524325:EHF524345 EQX524325:ERB524345 FAT524325:FAX524345 FKP524325:FKT524345 FUL524325:FUP524345 GEH524325:GEL524345 GOD524325:GOH524345 GXZ524325:GYD524345 HHV524325:HHZ524345 HRR524325:HRV524345 IBN524325:IBR524345 ILJ524325:ILN524345 IVF524325:IVJ524345 JFB524325:JFF524345 JOX524325:JPB524345 JYT524325:JYX524345 KIP524325:KIT524345 KSL524325:KSP524345 LCH524325:LCL524345 LMD524325:LMH524345 LVZ524325:LWD524345 MFV524325:MFZ524345 MPR524325:MPV524345 MZN524325:MZR524345 NJJ524325:NJN524345 NTF524325:NTJ524345 ODB524325:ODF524345 OMX524325:ONB524345 OWT524325:OWX524345 PGP524325:PGT524345 PQL524325:PQP524345 QAH524325:QAL524345 QKD524325:QKH524345 QTZ524325:QUD524345 RDV524325:RDZ524345 RNR524325:RNV524345 RXN524325:RXR524345 SHJ524325:SHN524345 SRF524325:SRJ524345 TBB524325:TBF524345 TKX524325:TLB524345 TUT524325:TUX524345 UEP524325:UET524345 UOL524325:UOP524345 UYH524325:UYL524345 VID524325:VIH524345 VRZ524325:VSD524345 WBV524325:WBZ524345 WLR524325:WLV524345 WVN524325:WVR524345 F589861:J589881 JB589861:JF589881 SX589861:TB589881 ACT589861:ACX589881 AMP589861:AMT589881 AWL589861:AWP589881 BGH589861:BGL589881 BQD589861:BQH589881 BZZ589861:CAD589881 CJV589861:CJZ589881 CTR589861:CTV589881 DDN589861:DDR589881 DNJ589861:DNN589881 DXF589861:DXJ589881 EHB589861:EHF589881 EQX589861:ERB589881 FAT589861:FAX589881 FKP589861:FKT589881 FUL589861:FUP589881 GEH589861:GEL589881 GOD589861:GOH589881 GXZ589861:GYD589881 HHV589861:HHZ589881 HRR589861:HRV589881 IBN589861:IBR589881 ILJ589861:ILN589881 IVF589861:IVJ589881 JFB589861:JFF589881 JOX589861:JPB589881 JYT589861:JYX589881 KIP589861:KIT589881 KSL589861:KSP589881 LCH589861:LCL589881 LMD589861:LMH589881 LVZ589861:LWD589881 MFV589861:MFZ589881 MPR589861:MPV589881 MZN589861:MZR589881 NJJ589861:NJN589881 NTF589861:NTJ589881 ODB589861:ODF589881 OMX589861:ONB589881 OWT589861:OWX589881 PGP589861:PGT589881 PQL589861:PQP589881 QAH589861:QAL589881 QKD589861:QKH589881 QTZ589861:QUD589881 RDV589861:RDZ589881 RNR589861:RNV589881 RXN589861:RXR589881 SHJ589861:SHN589881 SRF589861:SRJ589881 TBB589861:TBF589881 TKX589861:TLB589881 TUT589861:TUX589881 UEP589861:UET589881 UOL589861:UOP589881 UYH589861:UYL589881 VID589861:VIH589881 VRZ589861:VSD589881 WBV589861:WBZ589881 WLR589861:WLV589881 WVN589861:WVR589881 F655397:J655417 JB655397:JF655417 SX655397:TB655417 ACT655397:ACX655417 AMP655397:AMT655417 AWL655397:AWP655417 BGH655397:BGL655417 BQD655397:BQH655417 BZZ655397:CAD655417 CJV655397:CJZ655417 CTR655397:CTV655417 DDN655397:DDR655417 DNJ655397:DNN655417 DXF655397:DXJ655417 EHB655397:EHF655417 EQX655397:ERB655417 FAT655397:FAX655417 FKP655397:FKT655417 FUL655397:FUP655417 GEH655397:GEL655417 GOD655397:GOH655417 GXZ655397:GYD655417 HHV655397:HHZ655417 HRR655397:HRV655417 IBN655397:IBR655417 ILJ655397:ILN655417 IVF655397:IVJ655417 JFB655397:JFF655417 JOX655397:JPB655417 JYT655397:JYX655417 KIP655397:KIT655417 KSL655397:KSP655417 LCH655397:LCL655417 LMD655397:LMH655417 LVZ655397:LWD655417 MFV655397:MFZ655417 MPR655397:MPV655417 MZN655397:MZR655417 NJJ655397:NJN655417 NTF655397:NTJ655417 ODB655397:ODF655417 OMX655397:ONB655417 OWT655397:OWX655417 PGP655397:PGT655417 PQL655397:PQP655417 QAH655397:QAL655417 QKD655397:QKH655417 QTZ655397:QUD655417 RDV655397:RDZ655417 RNR655397:RNV655417 RXN655397:RXR655417 SHJ655397:SHN655417 SRF655397:SRJ655417 TBB655397:TBF655417 TKX655397:TLB655417 TUT655397:TUX655417 UEP655397:UET655417 UOL655397:UOP655417 UYH655397:UYL655417 VID655397:VIH655417 VRZ655397:VSD655417 WBV655397:WBZ655417 WLR655397:WLV655417 WVN655397:WVR655417 F720933:J720953 JB720933:JF720953 SX720933:TB720953 ACT720933:ACX720953 AMP720933:AMT720953 AWL720933:AWP720953 BGH720933:BGL720953 BQD720933:BQH720953 BZZ720933:CAD720953 CJV720933:CJZ720953 CTR720933:CTV720953 DDN720933:DDR720953 DNJ720933:DNN720953 DXF720933:DXJ720953 EHB720933:EHF720953 EQX720933:ERB720953 FAT720933:FAX720953 FKP720933:FKT720953 FUL720933:FUP720953 GEH720933:GEL720953 GOD720933:GOH720953 GXZ720933:GYD720953 HHV720933:HHZ720953 HRR720933:HRV720953 IBN720933:IBR720953 ILJ720933:ILN720953 IVF720933:IVJ720953 JFB720933:JFF720953 JOX720933:JPB720953 JYT720933:JYX720953 KIP720933:KIT720953 KSL720933:KSP720953 LCH720933:LCL720953 LMD720933:LMH720953 LVZ720933:LWD720953 MFV720933:MFZ720953 MPR720933:MPV720953 MZN720933:MZR720953 NJJ720933:NJN720953 NTF720933:NTJ720953 ODB720933:ODF720953 OMX720933:ONB720953 OWT720933:OWX720953 PGP720933:PGT720953 PQL720933:PQP720953 QAH720933:QAL720953 QKD720933:QKH720953 QTZ720933:QUD720953 RDV720933:RDZ720953 RNR720933:RNV720953 RXN720933:RXR720953 SHJ720933:SHN720953 SRF720933:SRJ720953 TBB720933:TBF720953 TKX720933:TLB720953 TUT720933:TUX720953 UEP720933:UET720953 UOL720933:UOP720953 UYH720933:UYL720953 VID720933:VIH720953 VRZ720933:VSD720953 WBV720933:WBZ720953 WLR720933:WLV720953 WVN720933:WVR720953 F786469:J786489 JB786469:JF786489 SX786469:TB786489 ACT786469:ACX786489 AMP786469:AMT786489 AWL786469:AWP786489 BGH786469:BGL786489 BQD786469:BQH786489 BZZ786469:CAD786489 CJV786469:CJZ786489 CTR786469:CTV786489 DDN786469:DDR786489 DNJ786469:DNN786489 DXF786469:DXJ786489 EHB786469:EHF786489 EQX786469:ERB786489 FAT786469:FAX786489 FKP786469:FKT786489 FUL786469:FUP786489 GEH786469:GEL786489 GOD786469:GOH786489 GXZ786469:GYD786489 HHV786469:HHZ786489 HRR786469:HRV786489 IBN786469:IBR786489 ILJ786469:ILN786489 IVF786469:IVJ786489 JFB786469:JFF786489 JOX786469:JPB786489 JYT786469:JYX786489 KIP786469:KIT786489 KSL786469:KSP786489 LCH786469:LCL786489 LMD786469:LMH786489 LVZ786469:LWD786489 MFV786469:MFZ786489 MPR786469:MPV786489 MZN786469:MZR786489 NJJ786469:NJN786489 NTF786469:NTJ786489 ODB786469:ODF786489 OMX786469:ONB786489 OWT786469:OWX786489 PGP786469:PGT786489 PQL786469:PQP786489 QAH786469:QAL786489 QKD786469:QKH786489 QTZ786469:QUD786489 RDV786469:RDZ786489 RNR786469:RNV786489 RXN786469:RXR786489 SHJ786469:SHN786489 SRF786469:SRJ786489 TBB786469:TBF786489 TKX786469:TLB786489 TUT786469:TUX786489 UEP786469:UET786489 UOL786469:UOP786489 UYH786469:UYL786489 VID786469:VIH786489 VRZ786469:VSD786489 WBV786469:WBZ786489 WLR786469:WLV786489 WVN786469:WVR786489 F852005:J852025 JB852005:JF852025 SX852005:TB852025 ACT852005:ACX852025 AMP852005:AMT852025 AWL852005:AWP852025 BGH852005:BGL852025 BQD852005:BQH852025 BZZ852005:CAD852025 CJV852005:CJZ852025 CTR852005:CTV852025 DDN852005:DDR852025 DNJ852005:DNN852025 DXF852005:DXJ852025 EHB852005:EHF852025 EQX852005:ERB852025 FAT852005:FAX852025 FKP852005:FKT852025 FUL852005:FUP852025 GEH852005:GEL852025 GOD852005:GOH852025 GXZ852005:GYD852025 HHV852005:HHZ852025 HRR852005:HRV852025 IBN852005:IBR852025 ILJ852005:ILN852025 IVF852005:IVJ852025 JFB852005:JFF852025 JOX852005:JPB852025 JYT852005:JYX852025 KIP852005:KIT852025 KSL852005:KSP852025 LCH852005:LCL852025 LMD852005:LMH852025 LVZ852005:LWD852025 MFV852005:MFZ852025 MPR852005:MPV852025 MZN852005:MZR852025 NJJ852005:NJN852025 NTF852005:NTJ852025 ODB852005:ODF852025 OMX852005:ONB852025 OWT852005:OWX852025 PGP852005:PGT852025 PQL852005:PQP852025 QAH852005:QAL852025 QKD852005:QKH852025 QTZ852005:QUD852025 RDV852005:RDZ852025 RNR852005:RNV852025 RXN852005:RXR852025 SHJ852005:SHN852025 SRF852005:SRJ852025 TBB852005:TBF852025 TKX852005:TLB852025 TUT852005:TUX852025 UEP852005:UET852025 UOL852005:UOP852025 UYH852005:UYL852025 VID852005:VIH852025 VRZ852005:VSD852025 WBV852005:WBZ852025 WLR852005:WLV852025 WVN852005:WVR852025 F917541:J917561 JB917541:JF917561 SX917541:TB917561 ACT917541:ACX917561 AMP917541:AMT917561 AWL917541:AWP917561 BGH917541:BGL917561 BQD917541:BQH917561 BZZ917541:CAD917561 CJV917541:CJZ917561 CTR917541:CTV917561 DDN917541:DDR917561 DNJ917541:DNN917561 DXF917541:DXJ917561 EHB917541:EHF917561 EQX917541:ERB917561 FAT917541:FAX917561 FKP917541:FKT917561 FUL917541:FUP917561 GEH917541:GEL917561 GOD917541:GOH917561 GXZ917541:GYD917561 HHV917541:HHZ917561 HRR917541:HRV917561 IBN917541:IBR917561 ILJ917541:ILN917561 IVF917541:IVJ917561 JFB917541:JFF917561 JOX917541:JPB917561 JYT917541:JYX917561 KIP917541:KIT917561 KSL917541:KSP917561 LCH917541:LCL917561 LMD917541:LMH917561 LVZ917541:LWD917561 MFV917541:MFZ917561 MPR917541:MPV917561 MZN917541:MZR917561 NJJ917541:NJN917561 NTF917541:NTJ917561 ODB917541:ODF917561 OMX917541:ONB917561 OWT917541:OWX917561 PGP917541:PGT917561 PQL917541:PQP917561 QAH917541:QAL917561 QKD917541:QKH917561 QTZ917541:QUD917561 RDV917541:RDZ917561 RNR917541:RNV917561 RXN917541:RXR917561 SHJ917541:SHN917561 SRF917541:SRJ917561 TBB917541:TBF917561 TKX917541:TLB917561 TUT917541:TUX917561 UEP917541:UET917561 UOL917541:UOP917561 UYH917541:UYL917561 VID917541:VIH917561 VRZ917541:VSD917561 WBV917541:WBZ917561 WLR917541:WLV917561 WVN917541:WVR917561 F983077:J983097 JB983077:JF983097 SX983077:TB983097 ACT983077:ACX983097 AMP983077:AMT983097 AWL983077:AWP983097 BGH983077:BGL983097 BQD983077:BQH983097 BZZ983077:CAD983097 CJV983077:CJZ983097 CTR983077:CTV983097 DDN983077:DDR983097 DNJ983077:DNN983097 DXF983077:DXJ983097 EHB983077:EHF983097 EQX983077:ERB983097 FAT983077:FAX983097 FKP983077:FKT983097 FUL983077:FUP983097 GEH983077:GEL983097 GOD983077:GOH983097 GXZ983077:GYD983097 HHV983077:HHZ983097 HRR983077:HRV983097 IBN983077:IBR983097 ILJ983077:ILN983097 IVF983077:IVJ983097 JFB983077:JFF983097 JOX983077:JPB983097 JYT983077:JYX983097 KIP983077:KIT983097 KSL983077:KSP983097 LCH983077:LCL983097 LMD983077:LMH983097 LVZ983077:LWD983097 MFV983077:MFZ983097 MPR983077:MPV983097 MZN983077:MZR983097 NJJ983077:NJN983097 NTF983077:NTJ983097 ODB983077:ODF983097 OMX983077:ONB983097 OWT983077:OWX983097 PGP983077:PGT983097 PQL983077:PQP983097 QAH983077:QAL983097 QKD983077:QKH983097 QTZ983077:QUD983097 RDV983077:RDZ983097 RNR983077:RNV983097 RXN983077:RXR983097 SHJ983077:SHN983097 SRF983077:SRJ983097 TBB983077:TBF983097 TKX983077:TLB983097 TUT983077:TUX983097 UEP983077:UET983097 UOL983077:UOP983097 UYH983077:UYL983097 VID983077:VIH983097 VRZ983077:VSD983097 WBV983077:WBZ983097 WLR983077:WLV983097 WVN983077:WVR983097 F15:J35 JB15:JF35 SX15:TB35 ACT15:ACX35 AMP15:AMT35 AWL15:AWP35 BGH15:BGL35 BQD15:BQH35 BZZ15:CAD35 CJV15:CJZ35 CTR15:CTV35 DDN15:DDR35 DNJ15:DNN35 DXF15:DXJ35 EHB15:EHF35 EQX15:ERB35 FAT15:FAX35 FKP15:FKT35 FUL15:FUP35 GEH15:GEL35 GOD15:GOH35 GXZ15:GYD35 HHV15:HHZ35 HRR15:HRV35 IBN15:IBR35 ILJ15:ILN35 IVF15:IVJ35 JFB15:JFF35 JOX15:JPB35 JYT15:JYX35 KIP15:KIT35 KSL15:KSP35 LCH15:LCL35 LMD15:LMH35 LVZ15:LWD35 MFV15:MFZ35 MPR15:MPV35 MZN15:MZR35 NJJ15:NJN35 NTF15:NTJ35 ODB15:ODF35 OMX15:ONB35 OWT15:OWX35 PGP15:PGT35 PQL15:PQP35 QAH15:QAL35 QKD15:QKH35 QTZ15:QUD35 RDV15:RDZ35 RNR15:RNV35 RXN15:RXR35 SHJ15:SHN35 SRF15:SRJ35 TBB15:TBF35 TKX15:TLB35 TUT15:TUX35 UEP15:UET35 UOL15:UOP35 UYH15:UYL35 VID15:VIH35 VRZ15:VSD35 WBV15:WBZ35 WLR15:WLV35 WVN15:WVR35 F65551:J65571 JB65551:JF65571 SX65551:TB65571 ACT65551:ACX65571 AMP65551:AMT65571 AWL65551:AWP65571 BGH65551:BGL65571 BQD65551:BQH65571 BZZ65551:CAD65571 CJV65551:CJZ65571 CTR65551:CTV65571 DDN65551:DDR65571 DNJ65551:DNN65571 DXF65551:DXJ65571 EHB65551:EHF65571 EQX65551:ERB65571 FAT65551:FAX65571 FKP65551:FKT65571 FUL65551:FUP65571 GEH65551:GEL65571 GOD65551:GOH65571 GXZ65551:GYD65571 HHV65551:HHZ65571 HRR65551:HRV65571 IBN65551:IBR65571 ILJ65551:ILN65571 IVF65551:IVJ65571 JFB65551:JFF65571 JOX65551:JPB65571 JYT65551:JYX65571 KIP65551:KIT65571 KSL65551:KSP65571 LCH65551:LCL65571 LMD65551:LMH65571 LVZ65551:LWD65571 MFV65551:MFZ65571 MPR65551:MPV65571 MZN65551:MZR65571 NJJ65551:NJN65571 NTF65551:NTJ65571 ODB65551:ODF65571 OMX65551:ONB65571 OWT65551:OWX65571 PGP65551:PGT65571 PQL65551:PQP65571 QAH65551:QAL65571 QKD65551:QKH65571 QTZ65551:QUD65571 RDV65551:RDZ65571 RNR65551:RNV65571 RXN65551:RXR65571 SHJ65551:SHN65571 SRF65551:SRJ65571 TBB65551:TBF65571 TKX65551:TLB65571 TUT65551:TUX65571 UEP65551:UET65571 UOL65551:UOP65571 UYH65551:UYL65571 VID65551:VIH65571 VRZ65551:VSD65571 WBV65551:WBZ65571 WLR65551:WLV65571 WVN65551:WVR65571 F131087:J131107 JB131087:JF131107 SX131087:TB131107 ACT131087:ACX131107 AMP131087:AMT131107 AWL131087:AWP131107 BGH131087:BGL131107 BQD131087:BQH131107 BZZ131087:CAD131107 CJV131087:CJZ131107 CTR131087:CTV131107 DDN131087:DDR131107 DNJ131087:DNN131107 DXF131087:DXJ131107 EHB131087:EHF131107 EQX131087:ERB131107 FAT131087:FAX131107 FKP131087:FKT131107 FUL131087:FUP131107 GEH131087:GEL131107 GOD131087:GOH131107 GXZ131087:GYD131107 HHV131087:HHZ131107 HRR131087:HRV131107 IBN131087:IBR131107 ILJ131087:ILN131107 IVF131087:IVJ131107 JFB131087:JFF131107 JOX131087:JPB131107 JYT131087:JYX131107 KIP131087:KIT131107 KSL131087:KSP131107 LCH131087:LCL131107 LMD131087:LMH131107 LVZ131087:LWD131107 MFV131087:MFZ131107 MPR131087:MPV131107 MZN131087:MZR131107 NJJ131087:NJN131107 NTF131087:NTJ131107 ODB131087:ODF131107 OMX131087:ONB131107 OWT131087:OWX131107 PGP131087:PGT131107 PQL131087:PQP131107 QAH131087:QAL131107 QKD131087:QKH131107 QTZ131087:QUD131107 RDV131087:RDZ131107 RNR131087:RNV131107 RXN131087:RXR131107 SHJ131087:SHN131107 SRF131087:SRJ131107 TBB131087:TBF131107 TKX131087:TLB131107 TUT131087:TUX131107 UEP131087:UET131107 UOL131087:UOP131107 UYH131087:UYL131107 VID131087:VIH131107 VRZ131087:VSD131107 WBV131087:WBZ131107 WLR131087:WLV131107 WVN131087:WVR131107 F196623:J196643 JB196623:JF196643 SX196623:TB196643 ACT196623:ACX196643 AMP196623:AMT196643 AWL196623:AWP196643 BGH196623:BGL196643 BQD196623:BQH196643 BZZ196623:CAD196643 CJV196623:CJZ196643 CTR196623:CTV196643 DDN196623:DDR196643 DNJ196623:DNN196643 DXF196623:DXJ196643 EHB196623:EHF196643 EQX196623:ERB196643 FAT196623:FAX196643 FKP196623:FKT196643 FUL196623:FUP196643 GEH196623:GEL196643 GOD196623:GOH196643 GXZ196623:GYD196643 HHV196623:HHZ196643 HRR196623:HRV196643 IBN196623:IBR196643 ILJ196623:ILN196643 IVF196623:IVJ196643 JFB196623:JFF196643 JOX196623:JPB196643 JYT196623:JYX196643 KIP196623:KIT196643 KSL196623:KSP196643 LCH196623:LCL196643 LMD196623:LMH196643 LVZ196623:LWD196643 MFV196623:MFZ196643 MPR196623:MPV196643 MZN196623:MZR196643 NJJ196623:NJN196643 NTF196623:NTJ196643 ODB196623:ODF196643 OMX196623:ONB196643 OWT196623:OWX196643 PGP196623:PGT196643 PQL196623:PQP196643 QAH196623:QAL196643 QKD196623:QKH196643 QTZ196623:QUD196643 RDV196623:RDZ196643 RNR196623:RNV196643 RXN196623:RXR196643 SHJ196623:SHN196643 SRF196623:SRJ196643 TBB196623:TBF196643 TKX196623:TLB196643 TUT196623:TUX196643 UEP196623:UET196643 UOL196623:UOP196643 UYH196623:UYL196643 VID196623:VIH196643 VRZ196623:VSD196643 WBV196623:WBZ196643 WLR196623:WLV196643 WVN196623:WVR196643 F262159:J262179 JB262159:JF262179 SX262159:TB262179 ACT262159:ACX262179 AMP262159:AMT262179 AWL262159:AWP262179 BGH262159:BGL262179 BQD262159:BQH262179 BZZ262159:CAD262179 CJV262159:CJZ262179 CTR262159:CTV262179 DDN262159:DDR262179 DNJ262159:DNN262179 DXF262159:DXJ262179 EHB262159:EHF262179 EQX262159:ERB262179 FAT262159:FAX262179 FKP262159:FKT262179 FUL262159:FUP262179 GEH262159:GEL262179 GOD262159:GOH262179 GXZ262159:GYD262179 HHV262159:HHZ262179 HRR262159:HRV262179 IBN262159:IBR262179 ILJ262159:ILN262179 IVF262159:IVJ262179 JFB262159:JFF262179 JOX262159:JPB262179 JYT262159:JYX262179 KIP262159:KIT262179 KSL262159:KSP262179 LCH262159:LCL262179 LMD262159:LMH262179 LVZ262159:LWD262179 MFV262159:MFZ262179 MPR262159:MPV262179 MZN262159:MZR262179 NJJ262159:NJN262179 NTF262159:NTJ262179 ODB262159:ODF262179 OMX262159:ONB262179 OWT262159:OWX262179 PGP262159:PGT262179 PQL262159:PQP262179 QAH262159:QAL262179 QKD262159:QKH262179 QTZ262159:QUD262179 RDV262159:RDZ262179 RNR262159:RNV262179 RXN262159:RXR262179 SHJ262159:SHN262179 SRF262159:SRJ262179 TBB262159:TBF262179 TKX262159:TLB262179 TUT262159:TUX262179 UEP262159:UET262179 UOL262159:UOP262179 UYH262159:UYL262179 VID262159:VIH262179 VRZ262159:VSD262179 WBV262159:WBZ262179 WLR262159:WLV262179 WVN262159:WVR262179 F327695:J327715 JB327695:JF327715 SX327695:TB327715 ACT327695:ACX327715 AMP327695:AMT327715 AWL327695:AWP327715 BGH327695:BGL327715 BQD327695:BQH327715 BZZ327695:CAD327715 CJV327695:CJZ327715 CTR327695:CTV327715 DDN327695:DDR327715 DNJ327695:DNN327715 DXF327695:DXJ327715 EHB327695:EHF327715 EQX327695:ERB327715 FAT327695:FAX327715 FKP327695:FKT327715 FUL327695:FUP327715 GEH327695:GEL327715 GOD327695:GOH327715 GXZ327695:GYD327715 HHV327695:HHZ327715 HRR327695:HRV327715 IBN327695:IBR327715 ILJ327695:ILN327715 IVF327695:IVJ327715 JFB327695:JFF327715 JOX327695:JPB327715 JYT327695:JYX327715 KIP327695:KIT327715 KSL327695:KSP327715 LCH327695:LCL327715 LMD327695:LMH327715 LVZ327695:LWD327715 MFV327695:MFZ327715 MPR327695:MPV327715 MZN327695:MZR327715 NJJ327695:NJN327715 NTF327695:NTJ327715 ODB327695:ODF327715 OMX327695:ONB327715 OWT327695:OWX327715 PGP327695:PGT327715 PQL327695:PQP327715 QAH327695:QAL327715 QKD327695:QKH327715 QTZ327695:QUD327715 RDV327695:RDZ327715 RNR327695:RNV327715 RXN327695:RXR327715 SHJ327695:SHN327715 SRF327695:SRJ327715 TBB327695:TBF327715 TKX327695:TLB327715 TUT327695:TUX327715 UEP327695:UET327715 UOL327695:UOP327715 UYH327695:UYL327715 VID327695:VIH327715 VRZ327695:VSD327715 WBV327695:WBZ327715 WLR327695:WLV327715 WVN327695:WVR327715 F393231:J393251 JB393231:JF393251 SX393231:TB393251 ACT393231:ACX393251 AMP393231:AMT393251 AWL393231:AWP393251 BGH393231:BGL393251 BQD393231:BQH393251 BZZ393231:CAD393251 CJV393231:CJZ393251 CTR393231:CTV393251 DDN393231:DDR393251 DNJ393231:DNN393251 DXF393231:DXJ393251 EHB393231:EHF393251 EQX393231:ERB393251 FAT393231:FAX393251 FKP393231:FKT393251 FUL393231:FUP393251 GEH393231:GEL393251 GOD393231:GOH393251 GXZ393231:GYD393251 HHV393231:HHZ393251 HRR393231:HRV393251 IBN393231:IBR393251 ILJ393231:ILN393251 IVF393231:IVJ393251 JFB393231:JFF393251 JOX393231:JPB393251 JYT393231:JYX393251 KIP393231:KIT393251 KSL393231:KSP393251 LCH393231:LCL393251 LMD393231:LMH393251 LVZ393231:LWD393251 MFV393231:MFZ393251 MPR393231:MPV393251 MZN393231:MZR393251 NJJ393231:NJN393251 NTF393231:NTJ393251 ODB393231:ODF393251 OMX393231:ONB393251 OWT393231:OWX393251 PGP393231:PGT393251 PQL393231:PQP393251 QAH393231:QAL393251 QKD393231:QKH393251 QTZ393231:QUD393251 RDV393231:RDZ393251 RNR393231:RNV393251 RXN393231:RXR393251 SHJ393231:SHN393251 SRF393231:SRJ393251 TBB393231:TBF393251 TKX393231:TLB393251 TUT393231:TUX393251 UEP393231:UET393251 UOL393231:UOP393251 UYH393231:UYL393251 VID393231:VIH393251 VRZ393231:VSD393251 WBV393231:WBZ393251 WLR393231:WLV393251 WVN393231:WVR393251 F458767:J458787 JB458767:JF458787 SX458767:TB458787 ACT458767:ACX458787 AMP458767:AMT458787 AWL458767:AWP458787 BGH458767:BGL458787 BQD458767:BQH458787 BZZ458767:CAD458787 CJV458767:CJZ458787 CTR458767:CTV458787 DDN458767:DDR458787 DNJ458767:DNN458787 DXF458767:DXJ458787 EHB458767:EHF458787 EQX458767:ERB458787 FAT458767:FAX458787 FKP458767:FKT458787 FUL458767:FUP458787 GEH458767:GEL458787 GOD458767:GOH458787 GXZ458767:GYD458787 HHV458767:HHZ458787 HRR458767:HRV458787 IBN458767:IBR458787 ILJ458767:ILN458787 IVF458767:IVJ458787 JFB458767:JFF458787 JOX458767:JPB458787 JYT458767:JYX458787 KIP458767:KIT458787 KSL458767:KSP458787 LCH458767:LCL458787 LMD458767:LMH458787 LVZ458767:LWD458787 MFV458767:MFZ458787 MPR458767:MPV458787 MZN458767:MZR458787 NJJ458767:NJN458787 NTF458767:NTJ458787 ODB458767:ODF458787 OMX458767:ONB458787 OWT458767:OWX458787 PGP458767:PGT458787 PQL458767:PQP458787 QAH458767:QAL458787 QKD458767:QKH458787 QTZ458767:QUD458787 RDV458767:RDZ458787 RNR458767:RNV458787 RXN458767:RXR458787 SHJ458767:SHN458787 SRF458767:SRJ458787 TBB458767:TBF458787 TKX458767:TLB458787 TUT458767:TUX458787 UEP458767:UET458787 UOL458767:UOP458787 UYH458767:UYL458787 VID458767:VIH458787 VRZ458767:VSD458787 WBV458767:WBZ458787 WLR458767:WLV458787 WVN458767:WVR458787 F524303:J524323 JB524303:JF524323 SX524303:TB524323 ACT524303:ACX524323 AMP524303:AMT524323 AWL524303:AWP524323 BGH524303:BGL524323 BQD524303:BQH524323 BZZ524303:CAD524323 CJV524303:CJZ524323 CTR524303:CTV524323 DDN524303:DDR524323 DNJ524303:DNN524323 DXF524303:DXJ524323 EHB524303:EHF524323 EQX524303:ERB524323 FAT524303:FAX524323 FKP524303:FKT524323 FUL524303:FUP524323 GEH524303:GEL524323 GOD524303:GOH524323 GXZ524303:GYD524323 HHV524303:HHZ524323 HRR524303:HRV524323 IBN524303:IBR524323 ILJ524303:ILN524323 IVF524303:IVJ524323 JFB524303:JFF524323 JOX524303:JPB524323 JYT524303:JYX524323 KIP524303:KIT524323 KSL524303:KSP524323 LCH524303:LCL524323 LMD524303:LMH524323 LVZ524303:LWD524323 MFV524303:MFZ524323 MPR524303:MPV524323 MZN524303:MZR524323 NJJ524303:NJN524323 NTF524303:NTJ524323 ODB524303:ODF524323 OMX524303:ONB524323 OWT524303:OWX524323 PGP524303:PGT524323 PQL524303:PQP524323 QAH524303:QAL524323 QKD524303:QKH524323 QTZ524303:QUD524323 RDV524303:RDZ524323 RNR524303:RNV524323 RXN524303:RXR524323 SHJ524303:SHN524323 SRF524303:SRJ524323 TBB524303:TBF524323 TKX524303:TLB524323 TUT524303:TUX524323 UEP524303:UET524323 UOL524303:UOP524323 UYH524303:UYL524323 VID524303:VIH524323 VRZ524303:VSD524323 WBV524303:WBZ524323 WLR524303:WLV524323 WVN524303:WVR524323 F589839:J589859 JB589839:JF589859 SX589839:TB589859 ACT589839:ACX589859 AMP589839:AMT589859 AWL589839:AWP589859 BGH589839:BGL589859 BQD589839:BQH589859 BZZ589839:CAD589859 CJV589839:CJZ589859 CTR589839:CTV589859 DDN589839:DDR589859 DNJ589839:DNN589859 DXF589839:DXJ589859 EHB589839:EHF589859 EQX589839:ERB589859 FAT589839:FAX589859 FKP589839:FKT589859 FUL589839:FUP589859 GEH589839:GEL589859 GOD589839:GOH589859 GXZ589839:GYD589859 HHV589839:HHZ589859 HRR589839:HRV589859 IBN589839:IBR589859 ILJ589839:ILN589859 IVF589839:IVJ589859 JFB589839:JFF589859 JOX589839:JPB589859 JYT589839:JYX589859 KIP589839:KIT589859 KSL589839:KSP589859 LCH589839:LCL589859 LMD589839:LMH589859 LVZ589839:LWD589859 MFV589839:MFZ589859 MPR589839:MPV589859 MZN589839:MZR589859 NJJ589839:NJN589859 NTF589839:NTJ589859 ODB589839:ODF589859 OMX589839:ONB589859 OWT589839:OWX589859 PGP589839:PGT589859 PQL589839:PQP589859 QAH589839:QAL589859 QKD589839:QKH589859 QTZ589839:QUD589859 RDV589839:RDZ589859 RNR589839:RNV589859 RXN589839:RXR589859 SHJ589839:SHN589859 SRF589839:SRJ589859 TBB589839:TBF589859 TKX589839:TLB589859 TUT589839:TUX589859 UEP589839:UET589859 UOL589839:UOP589859 UYH589839:UYL589859 VID589839:VIH589859 VRZ589839:VSD589859 WBV589839:WBZ589859 WLR589839:WLV589859 WVN589839:WVR589859 F655375:J655395 JB655375:JF655395 SX655375:TB655395 ACT655375:ACX655395 AMP655375:AMT655395 AWL655375:AWP655395 BGH655375:BGL655395 BQD655375:BQH655395 BZZ655375:CAD655395 CJV655375:CJZ655395 CTR655375:CTV655395 DDN655375:DDR655395 DNJ655375:DNN655395 DXF655375:DXJ655395 EHB655375:EHF655395 EQX655375:ERB655395 FAT655375:FAX655395 FKP655375:FKT655395 FUL655375:FUP655395 GEH655375:GEL655395 GOD655375:GOH655395 GXZ655375:GYD655395 HHV655375:HHZ655395 HRR655375:HRV655395 IBN655375:IBR655395 ILJ655375:ILN655395 IVF655375:IVJ655395 JFB655375:JFF655395 JOX655375:JPB655395 JYT655375:JYX655395 KIP655375:KIT655395 KSL655375:KSP655395 LCH655375:LCL655395 LMD655375:LMH655395 LVZ655375:LWD655395 MFV655375:MFZ655395 MPR655375:MPV655395 MZN655375:MZR655395 NJJ655375:NJN655395 NTF655375:NTJ655395 ODB655375:ODF655395 OMX655375:ONB655395 OWT655375:OWX655395 PGP655375:PGT655395 PQL655375:PQP655395 QAH655375:QAL655395 QKD655375:QKH655395 QTZ655375:QUD655395 RDV655375:RDZ655395 RNR655375:RNV655395 RXN655375:RXR655395 SHJ655375:SHN655395 SRF655375:SRJ655395 TBB655375:TBF655395 TKX655375:TLB655395 TUT655375:TUX655395 UEP655375:UET655395 UOL655375:UOP655395 UYH655375:UYL655395 VID655375:VIH655395 VRZ655375:VSD655395 WBV655375:WBZ655395 WLR655375:WLV655395 WVN655375:WVR655395 F720911:J720931 JB720911:JF720931 SX720911:TB720931 ACT720911:ACX720931 AMP720911:AMT720931 AWL720911:AWP720931 BGH720911:BGL720931 BQD720911:BQH720931 BZZ720911:CAD720931 CJV720911:CJZ720931 CTR720911:CTV720931 DDN720911:DDR720931 DNJ720911:DNN720931 DXF720911:DXJ720931 EHB720911:EHF720931 EQX720911:ERB720931 FAT720911:FAX720931 FKP720911:FKT720931 FUL720911:FUP720931 GEH720911:GEL720931 GOD720911:GOH720931 GXZ720911:GYD720931 HHV720911:HHZ720931 HRR720911:HRV720931 IBN720911:IBR720931 ILJ720911:ILN720931 IVF720911:IVJ720931 JFB720911:JFF720931 JOX720911:JPB720931 JYT720911:JYX720931 KIP720911:KIT720931 KSL720911:KSP720931 LCH720911:LCL720931 LMD720911:LMH720931 LVZ720911:LWD720931 MFV720911:MFZ720931 MPR720911:MPV720931 MZN720911:MZR720931 NJJ720911:NJN720931 NTF720911:NTJ720931 ODB720911:ODF720931 OMX720911:ONB720931 OWT720911:OWX720931 PGP720911:PGT720931 PQL720911:PQP720931 QAH720911:QAL720931 QKD720911:QKH720931 QTZ720911:QUD720931 RDV720911:RDZ720931 RNR720911:RNV720931 RXN720911:RXR720931 SHJ720911:SHN720931 SRF720911:SRJ720931 TBB720911:TBF720931 TKX720911:TLB720931 TUT720911:TUX720931 UEP720911:UET720931 UOL720911:UOP720931 UYH720911:UYL720931 VID720911:VIH720931 VRZ720911:VSD720931 WBV720911:WBZ720931 WLR720911:WLV720931 WVN720911:WVR720931 F786447:J786467 JB786447:JF786467 SX786447:TB786467 ACT786447:ACX786467 AMP786447:AMT786467 AWL786447:AWP786467 BGH786447:BGL786467 BQD786447:BQH786467 BZZ786447:CAD786467 CJV786447:CJZ786467 CTR786447:CTV786467 DDN786447:DDR786467 DNJ786447:DNN786467 DXF786447:DXJ786467 EHB786447:EHF786467 EQX786447:ERB786467 FAT786447:FAX786467 FKP786447:FKT786467 FUL786447:FUP786467 GEH786447:GEL786467 GOD786447:GOH786467 GXZ786447:GYD786467 HHV786447:HHZ786467 HRR786447:HRV786467 IBN786447:IBR786467 ILJ786447:ILN786467 IVF786447:IVJ786467 JFB786447:JFF786467 JOX786447:JPB786467 JYT786447:JYX786467 KIP786447:KIT786467 KSL786447:KSP786467 LCH786447:LCL786467 LMD786447:LMH786467 LVZ786447:LWD786467 MFV786447:MFZ786467 MPR786447:MPV786467 MZN786447:MZR786467 NJJ786447:NJN786467 NTF786447:NTJ786467 ODB786447:ODF786467 OMX786447:ONB786467 OWT786447:OWX786467 PGP786447:PGT786467 PQL786447:PQP786467 QAH786447:QAL786467 QKD786447:QKH786467 QTZ786447:QUD786467 RDV786447:RDZ786467 RNR786447:RNV786467 RXN786447:RXR786467 SHJ786447:SHN786467 SRF786447:SRJ786467 TBB786447:TBF786467 TKX786447:TLB786467 TUT786447:TUX786467 UEP786447:UET786467 UOL786447:UOP786467 UYH786447:UYL786467 VID786447:VIH786467 VRZ786447:VSD786467 WBV786447:WBZ786467 WLR786447:WLV786467 WVN786447:WVR786467 F851983:J852003 JB851983:JF852003 SX851983:TB852003 ACT851983:ACX852003 AMP851983:AMT852003 AWL851983:AWP852003 BGH851983:BGL852003 BQD851983:BQH852003 BZZ851983:CAD852003 CJV851983:CJZ852003 CTR851983:CTV852003 DDN851983:DDR852003 DNJ851983:DNN852003 DXF851983:DXJ852003 EHB851983:EHF852003 EQX851983:ERB852003 FAT851983:FAX852003 FKP851983:FKT852003 FUL851983:FUP852003 GEH851983:GEL852003 GOD851983:GOH852003 GXZ851983:GYD852003 HHV851983:HHZ852003 HRR851983:HRV852003 IBN851983:IBR852003 ILJ851983:ILN852003 IVF851983:IVJ852003 JFB851983:JFF852003 JOX851983:JPB852003 JYT851983:JYX852003 KIP851983:KIT852003 KSL851983:KSP852003 LCH851983:LCL852003 LMD851983:LMH852003 LVZ851983:LWD852003 MFV851983:MFZ852003 MPR851983:MPV852003 MZN851983:MZR852003 NJJ851983:NJN852003 NTF851983:NTJ852003 ODB851983:ODF852003 OMX851983:ONB852003 OWT851983:OWX852003 PGP851983:PGT852003 PQL851983:PQP852003 QAH851983:QAL852003 QKD851983:QKH852003 QTZ851983:QUD852003 RDV851983:RDZ852003 RNR851983:RNV852003 RXN851983:RXR852003 SHJ851983:SHN852003 SRF851983:SRJ852003 TBB851983:TBF852003 TKX851983:TLB852003 TUT851983:TUX852003 UEP851983:UET852003 UOL851983:UOP852003 UYH851983:UYL852003 VID851983:VIH852003 VRZ851983:VSD852003 WBV851983:WBZ852003 WLR851983:WLV852003 WVN851983:WVR852003 F917519:J917539 JB917519:JF917539 SX917519:TB917539 ACT917519:ACX917539 AMP917519:AMT917539 AWL917519:AWP917539 BGH917519:BGL917539 BQD917519:BQH917539 BZZ917519:CAD917539 CJV917519:CJZ917539 CTR917519:CTV917539 DDN917519:DDR917539 DNJ917519:DNN917539 DXF917519:DXJ917539 EHB917519:EHF917539 EQX917519:ERB917539 FAT917519:FAX917539 FKP917519:FKT917539 FUL917519:FUP917539 GEH917519:GEL917539 GOD917519:GOH917539 GXZ917519:GYD917539 HHV917519:HHZ917539 HRR917519:HRV917539 IBN917519:IBR917539 ILJ917519:ILN917539 IVF917519:IVJ917539 JFB917519:JFF917539 JOX917519:JPB917539 JYT917519:JYX917539 KIP917519:KIT917539 KSL917519:KSP917539 LCH917519:LCL917539 LMD917519:LMH917539 LVZ917519:LWD917539 MFV917519:MFZ917539 MPR917519:MPV917539 MZN917519:MZR917539 NJJ917519:NJN917539 NTF917519:NTJ917539 ODB917519:ODF917539 OMX917519:ONB917539 OWT917519:OWX917539 PGP917519:PGT917539 PQL917519:PQP917539 QAH917519:QAL917539 QKD917519:QKH917539 QTZ917519:QUD917539 RDV917519:RDZ917539 RNR917519:RNV917539 RXN917519:RXR917539 SHJ917519:SHN917539 SRF917519:SRJ917539 TBB917519:TBF917539 TKX917519:TLB917539 TUT917519:TUX917539 UEP917519:UET917539 UOL917519:UOP917539 UYH917519:UYL917539 VID917519:VIH917539 VRZ917519:VSD917539 WBV917519:WBZ917539 WLR917519:WLV917539 WVN917519:WVR917539 F983055:J983075 JB983055:JF983075 SX983055:TB983075 ACT983055:ACX983075 AMP983055:AMT983075 AWL983055:AWP983075 BGH983055:BGL983075 BQD983055:BQH983075 BZZ983055:CAD983075 CJV983055:CJZ983075 CTR983055:CTV983075 DDN983055:DDR983075 DNJ983055:DNN983075 DXF983055:DXJ983075 EHB983055:EHF983075 EQX983055:ERB983075 FAT983055:FAX983075 FKP983055:FKT983075 FUL983055:FUP983075 GEH983055:GEL983075 GOD983055:GOH983075 GXZ983055:GYD983075 HHV983055:HHZ983075 HRR983055:HRV983075 IBN983055:IBR983075 ILJ983055:ILN983075 IVF983055:IVJ983075 JFB983055:JFF983075 JOX983055:JPB983075 JYT983055:JYX983075 KIP983055:KIT983075 KSL983055:KSP983075 LCH983055:LCL983075 LMD983055:LMH983075 LVZ983055:LWD983075 MFV983055:MFZ983075 MPR983055:MPV983075 MZN983055:MZR983075 NJJ983055:NJN983075 NTF983055:NTJ983075 ODB983055:ODF983075 OMX983055:ONB983075 OWT983055:OWX983075 PGP983055:PGT983075 PQL983055:PQP983075 QAH983055:QAL983075 QKD983055:QKH983075 QTZ983055:QUD983075 RDV983055:RDZ983075 RNR983055:RNV983075 RXN983055:RXR983075 SHJ983055:SHN983075 SRF983055:SRJ983075 TBB983055:TBF983075 TKX983055:TLB983075 TUT983055:TUX983075 UEP983055:UET983075 UOL983055:UOP983075 UYH983055:UYL983075 VID983055:VIH983075 VRZ983055:VSD983075 WBV983055:WBZ983075 WLR983055:WLV983075 WVN983055:WVR983075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по Приказу Минэнерго РФ</vt:lpstr>
      <vt:lpstr>46 свод</vt:lpstr>
      <vt:lpstr>46 свод новая форма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Лимасова</dc:creator>
  <cp:lastModifiedBy>Admin</cp:lastModifiedBy>
  <cp:lastPrinted>2019-01-29T08:23:22Z</cp:lastPrinted>
  <dcterms:created xsi:type="dcterms:W3CDTF">2016-11-17T02:03:22Z</dcterms:created>
  <dcterms:modified xsi:type="dcterms:W3CDTF">2019-03-14T07:14:00Z</dcterms:modified>
</cp:coreProperties>
</file>